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70" windowWidth="15150" windowHeight="7515"/>
  </bookViews>
  <sheets>
    <sheet name="Orçamento" sheetId="1" r:id="rId1"/>
    <sheet name="COTAÇÃO" sheetId="2" r:id="rId2"/>
    <sheet name="COMPOSIÇÃO" sheetId="3" r:id="rId3"/>
    <sheet name="CRONOGRAMA" sheetId="4" r:id="rId4"/>
  </sheets>
  <definedNames>
    <definedName name="_xlnm._FilterDatabase" localSheetId="0" hidden="1">Orçamento!$A$8:$K$8</definedName>
  </definedNames>
  <calcPr calcId="125725"/>
</workbook>
</file>

<file path=xl/calcChain.xml><?xml version="1.0" encoding="utf-8"?>
<calcChain xmlns="http://schemas.openxmlformats.org/spreadsheetml/2006/main">
  <c r="H273" i="4"/>
  <c r="G273"/>
  <c r="F273"/>
  <c r="E273"/>
  <c r="D273"/>
  <c r="I274"/>
  <c r="I55"/>
  <c r="I272"/>
  <c r="G274"/>
  <c r="F274"/>
  <c r="E274"/>
  <c r="D274"/>
  <c r="D272"/>
  <c r="E272"/>
  <c r="F272"/>
  <c r="G272"/>
  <c r="H272"/>
  <c r="H274" s="1"/>
  <c r="H249"/>
  <c r="E252"/>
  <c r="E256"/>
  <c r="H227"/>
  <c r="E234"/>
  <c r="M811" i="1"/>
  <c r="L815"/>
  <c r="L814"/>
  <c r="L812"/>
  <c r="L811"/>
  <c r="E232" i="4"/>
  <c r="F236"/>
  <c r="F218"/>
  <c r="H206"/>
  <c r="H204"/>
  <c r="E219"/>
  <c r="I222"/>
  <c r="H223"/>
  <c r="I220"/>
  <c r="I224"/>
  <c r="F182"/>
  <c r="F180"/>
  <c r="F176"/>
  <c r="G173"/>
  <c r="F158"/>
  <c r="E154"/>
  <c r="F152"/>
  <c r="G149"/>
  <c r="E132"/>
  <c r="F130"/>
  <c r="E128"/>
  <c r="F126"/>
  <c r="G123"/>
  <c r="E110"/>
  <c r="E108"/>
  <c r="E106"/>
  <c r="E104"/>
  <c r="F88"/>
  <c r="F86"/>
  <c r="E84"/>
  <c r="F82"/>
  <c r="K205" i="1"/>
  <c r="K206"/>
  <c r="K207"/>
  <c r="K208"/>
  <c r="K209"/>
  <c r="K210"/>
  <c r="K211"/>
  <c r="K212"/>
  <c r="K213"/>
  <c r="K214"/>
  <c r="K215"/>
  <c r="K218"/>
  <c r="K217" s="1"/>
  <c r="K219"/>
  <c r="K220"/>
  <c r="K221"/>
  <c r="K222"/>
  <c r="K224"/>
  <c r="K223" s="1"/>
  <c r="K225"/>
  <c r="K226"/>
  <c r="K227"/>
  <c r="K228"/>
  <c r="K229"/>
  <c r="K231"/>
  <c r="K232"/>
  <c r="K233"/>
  <c r="K230" s="1"/>
  <c r="K234"/>
  <c r="K235"/>
  <c r="K236"/>
  <c r="K237"/>
  <c r="K238"/>
  <c r="K239"/>
  <c r="K240"/>
  <c r="K241"/>
  <c r="K242"/>
  <c r="K243"/>
  <c r="K244"/>
  <c r="K246"/>
  <c r="K247"/>
  <c r="K248"/>
  <c r="K249"/>
  <c r="K245" s="1"/>
  <c r="K250"/>
  <c r="K251"/>
  <c r="K252"/>
  <c r="K254"/>
  <c r="K255"/>
  <c r="K253" s="1"/>
  <c r="K256"/>
  <c r="K257"/>
  <c r="K259"/>
  <c r="K260"/>
  <c r="K261"/>
  <c r="K258" s="1"/>
  <c r="K262"/>
  <c r="K263"/>
  <c r="K264"/>
  <c r="K265"/>
  <c r="K266"/>
  <c r="K267"/>
  <c r="K268"/>
  <c r="K269"/>
  <c r="K272"/>
  <c r="K273"/>
  <c r="K271" s="1"/>
  <c r="K274"/>
  <c r="K275"/>
  <c r="K276"/>
  <c r="K277"/>
  <c r="K279"/>
  <c r="K278" s="1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7"/>
  <c r="K308"/>
  <c r="K309"/>
  <c r="K306" s="1"/>
  <c r="K310"/>
  <c r="K312"/>
  <c r="K313"/>
  <c r="K314"/>
  <c r="K315"/>
  <c r="K311" s="1"/>
  <c r="K316"/>
  <c r="K317"/>
  <c r="K318"/>
  <c r="K319"/>
  <c r="K320"/>
  <c r="K321"/>
  <c r="K322"/>
  <c r="K323"/>
  <c r="K324"/>
  <c r="K325"/>
  <c r="K328"/>
  <c r="K329"/>
  <c r="K330"/>
  <c r="K331"/>
  <c r="K332"/>
  <c r="K333"/>
  <c r="K327" s="1"/>
  <c r="K334"/>
  <c r="K335"/>
  <c r="K337"/>
  <c r="K338"/>
  <c r="K339"/>
  <c r="K336" s="1"/>
  <c r="K340"/>
  <c r="K341"/>
  <c r="K342"/>
  <c r="K343"/>
  <c r="K344"/>
  <c r="K345"/>
  <c r="K346"/>
  <c r="K347"/>
  <c r="K349"/>
  <c r="K350"/>
  <c r="K351"/>
  <c r="K348" s="1"/>
  <c r="K352"/>
  <c r="K353"/>
  <c r="K354"/>
  <c r="K356"/>
  <c r="K357"/>
  <c r="K355" s="1"/>
  <c r="K358"/>
  <c r="K359"/>
  <c r="K361"/>
  <c r="K362"/>
  <c r="K363"/>
  <c r="K360" s="1"/>
  <c r="K364"/>
  <c r="K365"/>
  <c r="K366"/>
  <c r="E60" i="4"/>
  <c r="I74"/>
  <c r="E58"/>
  <c r="J675" i="1"/>
  <c r="K675"/>
  <c r="E214" i="4"/>
  <c r="D202"/>
  <c r="H260"/>
  <c r="G55"/>
  <c r="E33"/>
  <c r="K270" i="1" l="1"/>
  <c r="K216"/>
  <c r="K326"/>
  <c r="K920"/>
  <c r="K921"/>
  <c r="K922"/>
  <c r="J922"/>
  <c r="E580" i="3"/>
  <c r="I574"/>
  <c r="J852" i="1"/>
  <c r="J201"/>
  <c r="I164" i="3"/>
  <c r="E171" s="1"/>
  <c r="I566"/>
  <c r="E571" s="1"/>
  <c r="E556"/>
  <c r="I552"/>
  <c r="I524"/>
  <c r="E531" s="1"/>
  <c r="I515"/>
  <c r="E521" s="1"/>
  <c r="I506"/>
  <c r="E512" s="1"/>
  <c r="I497"/>
  <c r="E503" s="1"/>
  <c r="I474"/>
  <c r="E494"/>
  <c r="I486"/>
  <c r="E483"/>
  <c r="I367"/>
  <c r="E373" s="1"/>
  <c r="I238"/>
  <c r="E247" s="1"/>
  <c r="E106"/>
  <c r="E99"/>
  <c r="K733" i="1"/>
  <c r="J733"/>
  <c r="K732"/>
  <c r="J732"/>
  <c r="K731"/>
  <c r="J731"/>
  <c r="K730"/>
  <c r="J730"/>
  <c r="J729" s="1"/>
  <c r="K584"/>
  <c r="J584"/>
  <c r="K583"/>
  <c r="J583"/>
  <c r="K582"/>
  <c r="J582"/>
  <c r="K581"/>
  <c r="J581"/>
  <c r="J580" s="1"/>
  <c r="K661"/>
  <c r="J661"/>
  <c r="K512"/>
  <c r="J512"/>
  <c r="J191"/>
  <c r="K191"/>
  <c r="J118"/>
  <c r="K118"/>
  <c r="J75"/>
  <c r="K75"/>
  <c r="J76"/>
  <c r="K76"/>
  <c r="J77"/>
  <c r="K77"/>
  <c r="J78"/>
  <c r="K78"/>
  <c r="J79"/>
  <c r="K79"/>
  <c r="J80"/>
  <c r="K80"/>
  <c r="J945"/>
  <c r="K945"/>
  <c r="J946"/>
  <c r="K946"/>
  <c r="J947"/>
  <c r="K947"/>
  <c r="J948"/>
  <c r="K948"/>
  <c r="J949"/>
  <c r="K949"/>
  <c r="J951"/>
  <c r="J950" s="1"/>
  <c r="K951"/>
  <c r="K950" s="1"/>
  <c r="C269" i="4" s="1"/>
  <c r="I269" s="1"/>
  <c r="K944" i="1"/>
  <c r="J944"/>
  <c r="J930"/>
  <c r="K930"/>
  <c r="J931"/>
  <c r="K931"/>
  <c r="J932"/>
  <c r="K932"/>
  <c r="J933"/>
  <c r="K933"/>
  <c r="J934"/>
  <c r="K934"/>
  <c r="J935"/>
  <c r="K935"/>
  <c r="J936"/>
  <c r="K936"/>
  <c r="J937"/>
  <c r="K937"/>
  <c r="J938"/>
  <c r="K938"/>
  <c r="J939"/>
  <c r="K939"/>
  <c r="J940"/>
  <c r="K940"/>
  <c r="J941"/>
  <c r="K941"/>
  <c r="J942"/>
  <c r="K942"/>
  <c r="K929"/>
  <c r="J929"/>
  <c r="J925"/>
  <c r="K925"/>
  <c r="J926"/>
  <c r="K926"/>
  <c r="J927"/>
  <c r="K927"/>
  <c r="K924"/>
  <c r="J924"/>
  <c r="J908"/>
  <c r="K908"/>
  <c r="J909"/>
  <c r="K909"/>
  <c r="J910"/>
  <c r="K910"/>
  <c r="J911"/>
  <c r="K911"/>
  <c r="J912"/>
  <c r="K912"/>
  <c r="J913"/>
  <c r="K913"/>
  <c r="J914"/>
  <c r="K914"/>
  <c r="J915"/>
  <c r="K915"/>
  <c r="J916"/>
  <c r="K916"/>
  <c r="J917"/>
  <c r="K917"/>
  <c r="J918"/>
  <c r="K918"/>
  <c r="J919"/>
  <c r="K919"/>
  <c r="J920"/>
  <c r="J921"/>
  <c r="K907"/>
  <c r="J907"/>
  <c r="J902"/>
  <c r="J900" s="1"/>
  <c r="K902"/>
  <c r="J903"/>
  <c r="K903"/>
  <c r="J904"/>
  <c r="K904"/>
  <c r="J905"/>
  <c r="K905"/>
  <c r="K901"/>
  <c r="J901"/>
  <c r="J896"/>
  <c r="K896"/>
  <c r="J897"/>
  <c r="K897"/>
  <c r="J898"/>
  <c r="K898"/>
  <c r="J899"/>
  <c r="K899"/>
  <c r="K895"/>
  <c r="J895"/>
  <c r="J892"/>
  <c r="K892"/>
  <c r="J893"/>
  <c r="K893"/>
  <c r="K891"/>
  <c r="J891"/>
  <c r="J890" s="1"/>
  <c r="J881"/>
  <c r="K881"/>
  <c r="J882"/>
  <c r="K882"/>
  <c r="J883"/>
  <c r="K883"/>
  <c r="J884"/>
  <c r="K884"/>
  <c r="J885"/>
  <c r="K885"/>
  <c r="J886"/>
  <c r="K886"/>
  <c r="J887"/>
  <c r="K887"/>
  <c r="J888"/>
  <c r="K888"/>
  <c r="J889"/>
  <c r="K889"/>
  <c r="K880"/>
  <c r="J880"/>
  <c r="J874"/>
  <c r="K874"/>
  <c r="J875"/>
  <c r="K875"/>
  <c r="J876"/>
  <c r="K876"/>
  <c r="J877"/>
  <c r="K877"/>
  <c r="J878"/>
  <c r="K878"/>
  <c r="K873"/>
  <c r="J873"/>
  <c r="K783"/>
  <c r="K782" s="1"/>
  <c r="C225" i="4" s="1"/>
  <c r="I225" s="1"/>
  <c r="J783" i="1"/>
  <c r="J782" s="1"/>
  <c r="J766"/>
  <c r="K766"/>
  <c r="J767"/>
  <c r="K767"/>
  <c r="J768"/>
  <c r="K768"/>
  <c r="J769"/>
  <c r="K769"/>
  <c r="J770"/>
  <c r="K770"/>
  <c r="J771"/>
  <c r="K771"/>
  <c r="J772"/>
  <c r="K772"/>
  <c r="J773"/>
  <c r="K773"/>
  <c r="J774"/>
  <c r="K774"/>
  <c r="J775"/>
  <c r="K775"/>
  <c r="J776"/>
  <c r="K776"/>
  <c r="J777"/>
  <c r="K777"/>
  <c r="J778"/>
  <c r="K778"/>
  <c r="J779"/>
  <c r="K779"/>
  <c r="J780"/>
  <c r="K780"/>
  <c r="J781"/>
  <c r="K781"/>
  <c r="K765"/>
  <c r="J765"/>
  <c r="J759"/>
  <c r="K759"/>
  <c r="J760"/>
  <c r="K760"/>
  <c r="J761"/>
  <c r="K761"/>
  <c r="J762"/>
  <c r="K762"/>
  <c r="J763"/>
  <c r="K763"/>
  <c r="K758"/>
  <c r="J758"/>
  <c r="J745"/>
  <c r="K745"/>
  <c r="J746"/>
  <c r="K746"/>
  <c r="J747"/>
  <c r="K747"/>
  <c r="J748"/>
  <c r="K748"/>
  <c r="J749"/>
  <c r="K749"/>
  <c r="J750"/>
  <c r="K750"/>
  <c r="J751"/>
  <c r="K751"/>
  <c r="J752"/>
  <c r="K752"/>
  <c r="J753"/>
  <c r="K753"/>
  <c r="J754"/>
  <c r="K754"/>
  <c r="J755"/>
  <c r="K755"/>
  <c r="J756"/>
  <c r="K756"/>
  <c r="K744"/>
  <c r="J744"/>
  <c r="J740"/>
  <c r="K740"/>
  <c r="J741"/>
  <c r="K741"/>
  <c r="J742"/>
  <c r="K742"/>
  <c r="K739"/>
  <c r="J739"/>
  <c r="K737"/>
  <c r="J737"/>
  <c r="K736"/>
  <c r="J736"/>
  <c r="K735"/>
  <c r="J735"/>
  <c r="J734" s="1"/>
  <c r="J727"/>
  <c r="K727"/>
  <c r="J728"/>
  <c r="K728"/>
  <c r="K726"/>
  <c r="J726"/>
  <c r="J721"/>
  <c r="K721"/>
  <c r="J722"/>
  <c r="K722"/>
  <c r="J723"/>
  <c r="K723"/>
  <c r="J724"/>
  <c r="K724"/>
  <c r="K720"/>
  <c r="M720" s="1"/>
  <c r="J720"/>
  <c r="J718"/>
  <c r="J716" s="1"/>
  <c r="K718"/>
  <c r="K717"/>
  <c r="J717"/>
  <c r="J710"/>
  <c r="K710"/>
  <c r="J711"/>
  <c r="K711"/>
  <c r="J712"/>
  <c r="K712"/>
  <c r="J713"/>
  <c r="K713"/>
  <c r="J714"/>
  <c r="K714"/>
  <c r="J715"/>
  <c r="K715"/>
  <c r="K709"/>
  <c r="J709"/>
  <c r="J697"/>
  <c r="K697"/>
  <c r="J698"/>
  <c r="K698"/>
  <c r="J699"/>
  <c r="K699"/>
  <c r="J700"/>
  <c r="K700"/>
  <c r="J701"/>
  <c r="K701"/>
  <c r="J702"/>
  <c r="K702"/>
  <c r="J703"/>
  <c r="K703"/>
  <c r="J704"/>
  <c r="K704"/>
  <c r="J705"/>
  <c r="K705"/>
  <c r="J706"/>
  <c r="K706"/>
  <c r="J707"/>
  <c r="K707"/>
  <c r="K696"/>
  <c r="J696"/>
  <c r="K693"/>
  <c r="K692" s="1"/>
  <c r="C211" i="4" s="1"/>
  <c r="H211" s="1"/>
  <c r="H201" s="1"/>
  <c r="J693" i="1"/>
  <c r="J692" s="1"/>
  <c r="J690"/>
  <c r="J688" s="1"/>
  <c r="K690"/>
  <c r="J691"/>
  <c r="K691"/>
  <c r="K689"/>
  <c r="J689"/>
  <c r="J677"/>
  <c r="K677"/>
  <c r="J678"/>
  <c r="K678"/>
  <c r="J679"/>
  <c r="K679"/>
  <c r="J680"/>
  <c r="K680"/>
  <c r="J681"/>
  <c r="K681"/>
  <c r="J682"/>
  <c r="K682"/>
  <c r="J683"/>
  <c r="K683"/>
  <c r="J684"/>
  <c r="K684"/>
  <c r="J685"/>
  <c r="K685"/>
  <c r="J686"/>
  <c r="K686"/>
  <c r="J687"/>
  <c r="K687"/>
  <c r="K676"/>
  <c r="J676"/>
  <c r="J665"/>
  <c r="K665"/>
  <c r="J666"/>
  <c r="K666"/>
  <c r="J667"/>
  <c r="K667"/>
  <c r="J668"/>
  <c r="K668"/>
  <c r="J669"/>
  <c r="K669"/>
  <c r="J670"/>
  <c r="K670"/>
  <c r="J671"/>
  <c r="K671"/>
  <c r="J672"/>
  <c r="K672"/>
  <c r="J673"/>
  <c r="K673"/>
  <c r="J674"/>
  <c r="K674"/>
  <c r="K664"/>
  <c r="J664"/>
  <c r="J663" s="1"/>
  <c r="J655"/>
  <c r="K655"/>
  <c r="J656"/>
  <c r="K656"/>
  <c r="J657"/>
  <c r="K657"/>
  <c r="J658"/>
  <c r="K658"/>
  <c r="J659"/>
  <c r="K659"/>
  <c r="J660"/>
  <c r="K660"/>
  <c r="J662"/>
  <c r="K662"/>
  <c r="K654"/>
  <c r="J654"/>
  <c r="K870"/>
  <c r="J870"/>
  <c r="K869"/>
  <c r="J869"/>
  <c r="K868"/>
  <c r="J868"/>
  <c r="J867" s="1"/>
  <c r="K866"/>
  <c r="J866"/>
  <c r="K865"/>
  <c r="J865"/>
  <c r="K864"/>
  <c r="J864"/>
  <c r="K863"/>
  <c r="J863"/>
  <c r="K862"/>
  <c r="J862"/>
  <c r="K861"/>
  <c r="J861"/>
  <c r="K860"/>
  <c r="J860"/>
  <c r="K859"/>
  <c r="J859"/>
  <c r="K858"/>
  <c r="J858"/>
  <c r="K857"/>
  <c r="J857"/>
  <c r="K856"/>
  <c r="J856"/>
  <c r="K855"/>
  <c r="J855"/>
  <c r="K854"/>
  <c r="J854"/>
  <c r="K853"/>
  <c r="J853"/>
  <c r="K852"/>
  <c r="K850"/>
  <c r="J850"/>
  <c r="K849"/>
  <c r="J849"/>
  <c r="K848"/>
  <c r="J848"/>
  <c r="K847"/>
  <c r="J847"/>
  <c r="K845"/>
  <c r="J845"/>
  <c r="K844"/>
  <c r="J844"/>
  <c r="K843"/>
  <c r="J843"/>
  <c r="K842"/>
  <c r="J842"/>
  <c r="K841"/>
  <c r="J841"/>
  <c r="K840"/>
  <c r="J840"/>
  <c r="K839"/>
  <c r="J839"/>
  <c r="K838"/>
  <c r="J838"/>
  <c r="K837"/>
  <c r="J837"/>
  <c r="K836"/>
  <c r="J836"/>
  <c r="K835"/>
  <c r="J835"/>
  <c r="K834"/>
  <c r="J834"/>
  <c r="K833"/>
  <c r="J833"/>
  <c r="K832"/>
  <c r="J832"/>
  <c r="K831"/>
  <c r="J831"/>
  <c r="K830"/>
  <c r="J830"/>
  <c r="K829"/>
  <c r="J829"/>
  <c r="K828"/>
  <c r="J828"/>
  <c r="K826"/>
  <c r="J826"/>
  <c r="K825"/>
  <c r="J825"/>
  <c r="K824"/>
  <c r="J824"/>
  <c r="K823"/>
  <c r="J823"/>
  <c r="J822" s="1"/>
  <c r="K821"/>
  <c r="J821"/>
  <c r="K820"/>
  <c r="J820"/>
  <c r="K819"/>
  <c r="J819"/>
  <c r="K818"/>
  <c r="J818"/>
  <c r="K817"/>
  <c r="J817"/>
  <c r="K815"/>
  <c r="J815"/>
  <c r="K814"/>
  <c r="J814"/>
  <c r="K813"/>
  <c r="J813"/>
  <c r="K812"/>
  <c r="J812"/>
  <c r="K811"/>
  <c r="J811"/>
  <c r="K809"/>
  <c r="J809"/>
  <c r="K808"/>
  <c r="J808"/>
  <c r="K807"/>
  <c r="J807"/>
  <c r="K806"/>
  <c r="J806"/>
  <c r="K805"/>
  <c r="J805"/>
  <c r="K804"/>
  <c r="J804"/>
  <c r="J803" s="1"/>
  <c r="K802"/>
  <c r="J802"/>
  <c r="K801"/>
  <c r="J801"/>
  <c r="K800"/>
  <c r="J800"/>
  <c r="K799"/>
  <c r="J799"/>
  <c r="K798"/>
  <c r="J798"/>
  <c r="K797"/>
  <c r="J797"/>
  <c r="K796"/>
  <c r="J796"/>
  <c r="K795"/>
  <c r="J795"/>
  <c r="K794"/>
  <c r="J794"/>
  <c r="K793"/>
  <c r="J793"/>
  <c r="K791"/>
  <c r="J791"/>
  <c r="K790"/>
  <c r="J790"/>
  <c r="K789"/>
  <c r="J789"/>
  <c r="K788"/>
  <c r="J788"/>
  <c r="K787"/>
  <c r="J787"/>
  <c r="K786"/>
  <c r="J786"/>
  <c r="J785" s="1"/>
  <c r="K540"/>
  <c r="J540"/>
  <c r="K469"/>
  <c r="J469"/>
  <c r="J361"/>
  <c r="J298"/>
  <c r="J246"/>
  <c r="J147"/>
  <c r="K147"/>
  <c r="J31"/>
  <c r="K31"/>
  <c r="K651"/>
  <c r="J651"/>
  <c r="K650"/>
  <c r="J650"/>
  <c r="K649"/>
  <c r="J649"/>
  <c r="J648" s="1"/>
  <c r="J647"/>
  <c r="K647"/>
  <c r="K646"/>
  <c r="J646"/>
  <c r="J633"/>
  <c r="K633"/>
  <c r="J634"/>
  <c r="K634"/>
  <c r="J635"/>
  <c r="K635"/>
  <c r="J636"/>
  <c r="K636"/>
  <c r="J637"/>
  <c r="K637"/>
  <c r="J638"/>
  <c r="K638"/>
  <c r="J639"/>
  <c r="K639"/>
  <c r="J640"/>
  <c r="K640"/>
  <c r="J641"/>
  <c r="K641"/>
  <c r="J642"/>
  <c r="K642"/>
  <c r="J643"/>
  <c r="K643"/>
  <c r="J644"/>
  <c r="K644"/>
  <c r="K632"/>
  <c r="J632"/>
  <c r="J628"/>
  <c r="K628"/>
  <c r="J629"/>
  <c r="K629"/>
  <c r="J630"/>
  <c r="K630"/>
  <c r="K627"/>
  <c r="J627"/>
  <c r="J626" s="1"/>
  <c r="K625"/>
  <c r="K624" s="1"/>
  <c r="J625"/>
  <c r="J624" s="1"/>
  <c r="J621"/>
  <c r="K621"/>
  <c r="J622"/>
  <c r="K622"/>
  <c r="J623"/>
  <c r="K623"/>
  <c r="K618"/>
  <c r="K617" s="1"/>
  <c r="J618"/>
  <c r="J617" s="1"/>
  <c r="J616"/>
  <c r="K616"/>
  <c r="K615"/>
  <c r="J615"/>
  <c r="J611"/>
  <c r="K611"/>
  <c r="J612"/>
  <c r="K612"/>
  <c r="J613"/>
  <c r="K613"/>
  <c r="K610"/>
  <c r="J610"/>
  <c r="J608"/>
  <c r="K608"/>
  <c r="K607"/>
  <c r="J607"/>
  <c r="J600"/>
  <c r="K600"/>
  <c r="J601"/>
  <c r="K601"/>
  <c r="J602"/>
  <c r="K602"/>
  <c r="J603"/>
  <c r="K603"/>
  <c r="J604"/>
  <c r="K604"/>
  <c r="J605"/>
  <c r="K605"/>
  <c r="K599"/>
  <c r="J599"/>
  <c r="J588"/>
  <c r="K588"/>
  <c r="J589"/>
  <c r="K589"/>
  <c r="J590"/>
  <c r="K590"/>
  <c r="J591"/>
  <c r="K591"/>
  <c r="J592"/>
  <c r="K592"/>
  <c r="J593"/>
  <c r="K593"/>
  <c r="J594"/>
  <c r="K594"/>
  <c r="J595"/>
  <c r="K595"/>
  <c r="J596"/>
  <c r="K596"/>
  <c r="J597"/>
  <c r="K597"/>
  <c r="K587"/>
  <c r="J587"/>
  <c r="J578"/>
  <c r="K578"/>
  <c r="J579"/>
  <c r="K579"/>
  <c r="K577"/>
  <c r="J577"/>
  <c r="J573"/>
  <c r="K573"/>
  <c r="J574"/>
  <c r="K574"/>
  <c r="J575"/>
  <c r="K575"/>
  <c r="K572"/>
  <c r="J572"/>
  <c r="J570"/>
  <c r="K570"/>
  <c r="K569"/>
  <c r="J569"/>
  <c r="J562"/>
  <c r="K562"/>
  <c r="J563"/>
  <c r="K563"/>
  <c r="J564"/>
  <c r="K564"/>
  <c r="J565"/>
  <c r="K565"/>
  <c r="J566"/>
  <c r="K566"/>
  <c r="J567"/>
  <c r="K567"/>
  <c r="K561"/>
  <c r="J561"/>
  <c r="J550"/>
  <c r="K550"/>
  <c r="J551"/>
  <c r="K551"/>
  <c r="J552"/>
  <c r="K552"/>
  <c r="J553"/>
  <c r="K553"/>
  <c r="J554"/>
  <c r="K554"/>
  <c r="J555"/>
  <c r="K555"/>
  <c r="J556"/>
  <c r="K556"/>
  <c r="J557"/>
  <c r="K557"/>
  <c r="J558"/>
  <c r="K558"/>
  <c r="J559"/>
  <c r="K559"/>
  <c r="K549"/>
  <c r="J549"/>
  <c r="K546"/>
  <c r="K545" s="1"/>
  <c r="C187" i="4" s="1"/>
  <c r="E187" s="1"/>
  <c r="J546" i="1"/>
  <c r="J545" s="1"/>
  <c r="J542"/>
  <c r="K542"/>
  <c r="J543"/>
  <c r="K543"/>
  <c r="J544"/>
  <c r="K544"/>
  <c r="K541"/>
  <c r="J541"/>
  <c r="K538"/>
  <c r="K537" s="1"/>
  <c r="C183" i="4" s="1"/>
  <c r="E183" s="1"/>
  <c r="J538" i="1"/>
  <c r="J537" s="1"/>
  <c r="J536"/>
  <c r="K536"/>
  <c r="K535"/>
  <c r="J535"/>
  <c r="J534" s="1"/>
  <c r="J528"/>
  <c r="K528"/>
  <c r="J529"/>
  <c r="K529"/>
  <c r="J530"/>
  <c r="K530"/>
  <c r="J531"/>
  <c r="K531"/>
  <c r="J532"/>
  <c r="K532"/>
  <c r="J533"/>
  <c r="K533"/>
  <c r="K527"/>
  <c r="J527"/>
  <c r="J515"/>
  <c r="K515"/>
  <c r="J516"/>
  <c r="K516"/>
  <c r="J517"/>
  <c r="K517"/>
  <c r="J518"/>
  <c r="K518"/>
  <c r="J519"/>
  <c r="K519"/>
  <c r="J520"/>
  <c r="K520"/>
  <c r="J521"/>
  <c r="K521"/>
  <c r="J522"/>
  <c r="K522"/>
  <c r="J523"/>
  <c r="K523"/>
  <c r="J524"/>
  <c r="K524"/>
  <c r="J525"/>
  <c r="K525"/>
  <c r="K514"/>
  <c r="J514"/>
  <c r="J505"/>
  <c r="K505"/>
  <c r="J506"/>
  <c r="K506"/>
  <c r="J507"/>
  <c r="K507"/>
  <c r="J508"/>
  <c r="K508"/>
  <c r="J509"/>
  <c r="K509"/>
  <c r="J510"/>
  <c r="K510"/>
  <c r="J511"/>
  <c r="K511"/>
  <c r="K504"/>
  <c r="J504"/>
  <c r="K501"/>
  <c r="K500" s="1"/>
  <c r="C171" i="4" s="1"/>
  <c r="J501" i="1"/>
  <c r="J500" s="1"/>
  <c r="J499"/>
  <c r="K499"/>
  <c r="K498"/>
  <c r="J498"/>
  <c r="J497" s="1"/>
  <c r="J485"/>
  <c r="K485"/>
  <c r="J486"/>
  <c r="K486"/>
  <c r="J487"/>
  <c r="K487"/>
  <c r="J488"/>
  <c r="K488"/>
  <c r="J489"/>
  <c r="K489"/>
  <c r="J490"/>
  <c r="K490"/>
  <c r="J491"/>
  <c r="K491"/>
  <c r="J492"/>
  <c r="K492"/>
  <c r="J493"/>
  <c r="K493"/>
  <c r="J494"/>
  <c r="K494"/>
  <c r="J495"/>
  <c r="K495"/>
  <c r="J496"/>
  <c r="K496"/>
  <c r="K484"/>
  <c r="J484"/>
  <c r="J478"/>
  <c r="K478"/>
  <c r="J479"/>
  <c r="K479"/>
  <c r="J480"/>
  <c r="K480"/>
  <c r="J481"/>
  <c r="K481"/>
  <c r="J482"/>
  <c r="K482"/>
  <c r="K477"/>
  <c r="J477"/>
  <c r="K475"/>
  <c r="K474" s="1"/>
  <c r="C163" i="4" s="1"/>
  <c r="E163" s="1"/>
  <c r="J475" i="1"/>
  <c r="J474" s="1"/>
  <c r="J471"/>
  <c r="K471"/>
  <c r="J472"/>
  <c r="K472"/>
  <c r="J473"/>
  <c r="K473"/>
  <c r="K470"/>
  <c r="J470"/>
  <c r="K467"/>
  <c r="K466" s="1"/>
  <c r="C159" i="4" s="1"/>
  <c r="E159" s="1"/>
  <c r="J467" i="1"/>
  <c r="J466" s="1"/>
  <c r="J464"/>
  <c r="K464"/>
  <c r="J465"/>
  <c r="K465"/>
  <c r="K463"/>
  <c r="J463"/>
  <c r="J455"/>
  <c r="K455"/>
  <c r="J456"/>
  <c r="K456"/>
  <c r="J457"/>
  <c r="K457"/>
  <c r="J458"/>
  <c r="K458"/>
  <c r="J459"/>
  <c r="K459"/>
  <c r="J460"/>
  <c r="K460"/>
  <c r="J461"/>
  <c r="K461"/>
  <c r="K454"/>
  <c r="J454"/>
  <c r="J444"/>
  <c r="K444"/>
  <c r="J445"/>
  <c r="K445"/>
  <c r="J446"/>
  <c r="K446"/>
  <c r="J447"/>
  <c r="K447"/>
  <c r="J448"/>
  <c r="K448"/>
  <c r="J449"/>
  <c r="K449"/>
  <c r="J450"/>
  <c r="K450"/>
  <c r="J451"/>
  <c r="K451"/>
  <c r="J452"/>
  <c r="K452"/>
  <c r="K443"/>
  <c r="J443"/>
  <c r="J437"/>
  <c r="K437"/>
  <c r="J438"/>
  <c r="K438"/>
  <c r="J439"/>
  <c r="K439"/>
  <c r="J440"/>
  <c r="K440"/>
  <c r="J441"/>
  <c r="K441"/>
  <c r="K436"/>
  <c r="J436"/>
  <c r="K433"/>
  <c r="K432" s="1"/>
  <c r="C147" i="4" s="1"/>
  <c r="I147" s="1"/>
  <c r="J433" i="1"/>
  <c r="J432" s="1"/>
  <c r="J431"/>
  <c r="K431"/>
  <c r="K430"/>
  <c r="J430"/>
  <c r="J429" s="1"/>
  <c r="J416"/>
  <c r="K416"/>
  <c r="J417"/>
  <c r="K417"/>
  <c r="J418"/>
  <c r="K418"/>
  <c r="J419"/>
  <c r="K419"/>
  <c r="J420"/>
  <c r="K420"/>
  <c r="J421"/>
  <c r="K421"/>
  <c r="J422"/>
  <c r="K422"/>
  <c r="J423"/>
  <c r="K423"/>
  <c r="J424"/>
  <c r="K424"/>
  <c r="J425"/>
  <c r="K425"/>
  <c r="J426"/>
  <c r="K426"/>
  <c r="J427"/>
  <c r="K427"/>
  <c r="J428"/>
  <c r="K428"/>
  <c r="K415"/>
  <c r="J415"/>
  <c r="J411"/>
  <c r="K411"/>
  <c r="J412"/>
  <c r="K412"/>
  <c r="J413"/>
  <c r="K413"/>
  <c r="K408"/>
  <c r="K407" s="1"/>
  <c r="J408"/>
  <c r="J407" s="1"/>
  <c r="J404"/>
  <c r="K404"/>
  <c r="J405"/>
  <c r="K405"/>
  <c r="J406"/>
  <c r="K406"/>
  <c r="K403"/>
  <c r="J403"/>
  <c r="K401"/>
  <c r="K400" s="1"/>
  <c r="J401"/>
  <c r="J400" s="1"/>
  <c r="J399"/>
  <c r="K399"/>
  <c r="K398"/>
  <c r="J398"/>
  <c r="J391"/>
  <c r="K391"/>
  <c r="K390"/>
  <c r="J390"/>
  <c r="J389" s="1"/>
  <c r="J383"/>
  <c r="K383"/>
  <c r="J384"/>
  <c r="K384"/>
  <c r="J385"/>
  <c r="K385"/>
  <c r="J386"/>
  <c r="K386"/>
  <c r="J387"/>
  <c r="K387"/>
  <c r="J388"/>
  <c r="K388"/>
  <c r="K382"/>
  <c r="J382"/>
  <c r="J371"/>
  <c r="K371"/>
  <c r="J372"/>
  <c r="K372"/>
  <c r="J373"/>
  <c r="K373"/>
  <c r="J374"/>
  <c r="K374"/>
  <c r="J375"/>
  <c r="K375"/>
  <c r="J376"/>
  <c r="K376"/>
  <c r="J377"/>
  <c r="K377"/>
  <c r="J378"/>
  <c r="K378"/>
  <c r="J379"/>
  <c r="K379"/>
  <c r="J380"/>
  <c r="K380"/>
  <c r="K370"/>
  <c r="J370"/>
  <c r="K367"/>
  <c r="C137" i="4" s="1"/>
  <c r="E137" s="1"/>
  <c r="E123" s="1"/>
  <c r="J367" i="1"/>
  <c r="J366" s="1"/>
  <c r="J363"/>
  <c r="J364"/>
  <c r="J365"/>
  <c r="J362"/>
  <c r="C133" i="4"/>
  <c r="D133" s="1"/>
  <c r="J359" i="1"/>
  <c r="J358" s="1"/>
  <c r="J357"/>
  <c r="J356"/>
  <c r="J354"/>
  <c r="J353"/>
  <c r="J352"/>
  <c r="J351"/>
  <c r="J350"/>
  <c r="J349"/>
  <c r="J338"/>
  <c r="J339"/>
  <c r="J340"/>
  <c r="J341"/>
  <c r="J342"/>
  <c r="J343"/>
  <c r="J344"/>
  <c r="J345"/>
  <c r="J346"/>
  <c r="J347"/>
  <c r="J337"/>
  <c r="J336" s="1"/>
  <c r="J329"/>
  <c r="J330"/>
  <c r="J331"/>
  <c r="J332"/>
  <c r="J333"/>
  <c r="J334"/>
  <c r="J335"/>
  <c r="J328"/>
  <c r="C121" i="4"/>
  <c r="G121" s="1"/>
  <c r="J325" i="1"/>
  <c r="J324" s="1"/>
  <c r="J313"/>
  <c r="J314"/>
  <c r="J315"/>
  <c r="J316"/>
  <c r="J317"/>
  <c r="J318"/>
  <c r="J319"/>
  <c r="J320"/>
  <c r="J321"/>
  <c r="J322"/>
  <c r="J323"/>
  <c r="J312"/>
  <c r="J311" s="1"/>
  <c r="J308"/>
  <c r="J309"/>
  <c r="J310"/>
  <c r="J307"/>
  <c r="J305"/>
  <c r="J304"/>
  <c r="J303" s="1"/>
  <c r="J300"/>
  <c r="J301"/>
  <c r="J302"/>
  <c r="J299"/>
  <c r="J296"/>
  <c r="J295"/>
  <c r="J293"/>
  <c r="J292"/>
  <c r="J291" s="1"/>
  <c r="J290"/>
  <c r="J289"/>
  <c r="J288" s="1"/>
  <c r="J280"/>
  <c r="J281"/>
  <c r="J282"/>
  <c r="J283"/>
  <c r="J284"/>
  <c r="J285"/>
  <c r="J286"/>
  <c r="J287"/>
  <c r="J279"/>
  <c r="J278" s="1"/>
  <c r="J273"/>
  <c r="J274"/>
  <c r="J275"/>
  <c r="J276"/>
  <c r="J277"/>
  <c r="J272"/>
  <c r="J271" s="1"/>
  <c r="C99" i="4"/>
  <c r="G99" s="1"/>
  <c r="J269" i="1"/>
  <c r="J268" s="1"/>
  <c r="J260"/>
  <c r="J261"/>
  <c r="J262"/>
  <c r="J263"/>
  <c r="J264"/>
  <c r="J265"/>
  <c r="J266"/>
  <c r="J267"/>
  <c r="J259"/>
  <c r="J258" s="1"/>
  <c r="J255"/>
  <c r="J256"/>
  <c r="J257"/>
  <c r="J254"/>
  <c r="C93" i="4"/>
  <c r="E93" s="1"/>
  <c r="E79" s="1"/>
  <c r="J252" i="1"/>
  <c r="J251" s="1"/>
  <c r="J248"/>
  <c r="J249"/>
  <c r="J250"/>
  <c r="J247"/>
  <c r="J245" s="1"/>
  <c r="J244"/>
  <c r="J243"/>
  <c r="J242" s="1"/>
  <c r="J241"/>
  <c r="J240"/>
  <c r="J239" s="1"/>
  <c r="J232"/>
  <c r="J233"/>
  <c r="J234"/>
  <c r="J235"/>
  <c r="J236"/>
  <c r="J237"/>
  <c r="J238"/>
  <c r="J231"/>
  <c r="J230" s="1"/>
  <c r="J225"/>
  <c r="J226"/>
  <c r="J227"/>
  <c r="J228"/>
  <c r="J229"/>
  <c r="J224"/>
  <c r="J223" s="1"/>
  <c r="J219"/>
  <c r="J220"/>
  <c r="J221"/>
  <c r="J222"/>
  <c r="J218"/>
  <c r="J217" s="1"/>
  <c r="C77" i="4"/>
  <c r="I77" s="1"/>
  <c r="J215" i="1"/>
  <c r="J214" s="1"/>
  <c r="J202"/>
  <c r="K202"/>
  <c r="J203"/>
  <c r="K203"/>
  <c r="J204"/>
  <c r="K204"/>
  <c r="J205"/>
  <c r="J206"/>
  <c r="J207"/>
  <c r="J208"/>
  <c r="J209"/>
  <c r="J210"/>
  <c r="J211"/>
  <c r="J212"/>
  <c r="J213"/>
  <c r="K201"/>
  <c r="J195"/>
  <c r="K195"/>
  <c r="J196"/>
  <c r="K196"/>
  <c r="J197"/>
  <c r="K197"/>
  <c r="J198"/>
  <c r="K198"/>
  <c r="J199"/>
  <c r="K199"/>
  <c r="K194"/>
  <c r="J194"/>
  <c r="J190"/>
  <c r="K190"/>
  <c r="J192"/>
  <c r="K192"/>
  <c r="K189"/>
  <c r="J189"/>
  <c r="J188" s="1"/>
  <c r="J186"/>
  <c r="K186"/>
  <c r="J187"/>
  <c r="K187"/>
  <c r="K185"/>
  <c r="J185"/>
  <c r="J181"/>
  <c r="K181"/>
  <c r="J182"/>
  <c r="K182"/>
  <c r="J183"/>
  <c r="K183"/>
  <c r="K180"/>
  <c r="J180"/>
  <c r="J178"/>
  <c r="J176" s="1"/>
  <c r="K178"/>
  <c r="K177"/>
  <c r="J177"/>
  <c r="J170"/>
  <c r="K170"/>
  <c r="J171"/>
  <c r="K171"/>
  <c r="J172"/>
  <c r="K172"/>
  <c r="J173"/>
  <c r="K173"/>
  <c r="J174"/>
  <c r="K174"/>
  <c r="J175"/>
  <c r="K175"/>
  <c r="K169"/>
  <c r="J169"/>
  <c r="J157"/>
  <c r="K157"/>
  <c r="J158"/>
  <c r="K158"/>
  <c r="J159"/>
  <c r="K159"/>
  <c r="J160"/>
  <c r="K160"/>
  <c r="J161"/>
  <c r="K161"/>
  <c r="J162"/>
  <c r="K162"/>
  <c r="J163"/>
  <c r="K163"/>
  <c r="J164"/>
  <c r="K164"/>
  <c r="J165"/>
  <c r="K165"/>
  <c r="J166"/>
  <c r="K166"/>
  <c r="J167"/>
  <c r="K167"/>
  <c r="K156"/>
  <c r="J156"/>
  <c r="K153"/>
  <c r="K152" s="1"/>
  <c r="C69" i="4" s="1"/>
  <c r="E69" s="1"/>
  <c r="J153" i="1"/>
  <c r="J152" s="1"/>
  <c r="J149"/>
  <c r="K149"/>
  <c r="J150"/>
  <c r="K150"/>
  <c r="J151"/>
  <c r="K151"/>
  <c r="K148"/>
  <c r="J148"/>
  <c r="J144"/>
  <c r="K144"/>
  <c r="J145"/>
  <c r="K145"/>
  <c r="K143"/>
  <c r="J143"/>
  <c r="J141"/>
  <c r="K141"/>
  <c r="K140"/>
  <c r="J140"/>
  <c r="J139" s="1"/>
  <c r="J133"/>
  <c r="K133"/>
  <c r="J134"/>
  <c r="K134"/>
  <c r="J135"/>
  <c r="K135"/>
  <c r="J136"/>
  <c r="K136"/>
  <c r="J137"/>
  <c r="K137"/>
  <c r="J138"/>
  <c r="K138"/>
  <c r="K132"/>
  <c r="J132"/>
  <c r="J122"/>
  <c r="K122"/>
  <c r="J123"/>
  <c r="K123"/>
  <c r="J124"/>
  <c r="K124"/>
  <c r="J125"/>
  <c r="K125"/>
  <c r="J126"/>
  <c r="K126"/>
  <c r="J127"/>
  <c r="K127"/>
  <c r="J128"/>
  <c r="K128"/>
  <c r="J129"/>
  <c r="K129"/>
  <c r="J130"/>
  <c r="K130"/>
  <c r="K121"/>
  <c r="J121"/>
  <c r="J112"/>
  <c r="K112"/>
  <c r="J113"/>
  <c r="K113"/>
  <c r="J114"/>
  <c r="K114"/>
  <c r="J115"/>
  <c r="K115"/>
  <c r="J116"/>
  <c r="K116"/>
  <c r="J117"/>
  <c r="K117"/>
  <c r="J119"/>
  <c r="K119"/>
  <c r="K111"/>
  <c r="J111"/>
  <c r="K108"/>
  <c r="K107" s="1"/>
  <c r="C53" i="4" s="1"/>
  <c r="G53" s="1"/>
  <c r="J108" i="1"/>
  <c r="J107" s="1"/>
  <c r="J103"/>
  <c r="K103"/>
  <c r="J104"/>
  <c r="K104"/>
  <c r="J105"/>
  <c r="K105"/>
  <c r="J106"/>
  <c r="K106"/>
  <c r="K102"/>
  <c r="J102"/>
  <c r="J96"/>
  <c r="K96"/>
  <c r="J97"/>
  <c r="K97"/>
  <c r="J98"/>
  <c r="K98"/>
  <c r="J99"/>
  <c r="K99"/>
  <c r="J100"/>
  <c r="K100"/>
  <c r="K95"/>
  <c r="J95"/>
  <c r="K93"/>
  <c r="K92" s="1"/>
  <c r="C47" i="4" s="1"/>
  <c r="F47" s="1"/>
  <c r="J93" i="1"/>
  <c r="J92" s="1"/>
  <c r="J90"/>
  <c r="K90"/>
  <c r="J91"/>
  <c r="K91"/>
  <c r="K89"/>
  <c r="J89"/>
  <c r="J87"/>
  <c r="J85" s="1"/>
  <c r="K87"/>
  <c r="K86"/>
  <c r="J86"/>
  <c r="J83"/>
  <c r="K83"/>
  <c r="J84"/>
  <c r="K84"/>
  <c r="K82"/>
  <c r="J82"/>
  <c r="K74"/>
  <c r="J74"/>
  <c r="J72"/>
  <c r="K72"/>
  <c r="J67"/>
  <c r="K67"/>
  <c r="J68"/>
  <c r="K68"/>
  <c r="J69"/>
  <c r="K69"/>
  <c r="J70"/>
  <c r="K70"/>
  <c r="J71"/>
  <c r="K71"/>
  <c r="K66"/>
  <c r="J66"/>
  <c r="J65" s="1"/>
  <c r="J62"/>
  <c r="K62"/>
  <c r="J63"/>
  <c r="K63"/>
  <c r="J64"/>
  <c r="K64"/>
  <c r="K61"/>
  <c r="J61"/>
  <c r="K58"/>
  <c r="K57" s="1"/>
  <c r="C31" i="4" s="1"/>
  <c r="G31" s="1"/>
  <c r="J58" i="1"/>
  <c r="J57" s="1"/>
  <c r="J53"/>
  <c r="J51" s="1"/>
  <c r="K53"/>
  <c r="J54"/>
  <c r="K54"/>
  <c r="J55"/>
  <c r="K55"/>
  <c r="J56"/>
  <c r="K56"/>
  <c r="K52"/>
  <c r="J52"/>
  <c r="J48"/>
  <c r="K48"/>
  <c r="J49"/>
  <c r="K49"/>
  <c r="J50"/>
  <c r="K50"/>
  <c r="K47"/>
  <c r="J47"/>
  <c r="J44"/>
  <c r="J42" s="1"/>
  <c r="K44"/>
  <c r="J45"/>
  <c r="K45"/>
  <c r="K43"/>
  <c r="J43"/>
  <c r="J41"/>
  <c r="K41"/>
  <c r="K40"/>
  <c r="J40"/>
  <c r="J38"/>
  <c r="J36" s="1"/>
  <c r="K38"/>
  <c r="K37"/>
  <c r="J37"/>
  <c r="J33"/>
  <c r="K33"/>
  <c r="J34"/>
  <c r="K34"/>
  <c r="J35"/>
  <c r="K35"/>
  <c r="K32"/>
  <c r="J32"/>
  <c r="K29"/>
  <c r="K28" s="1"/>
  <c r="C17" i="4" s="1"/>
  <c r="F17" s="1"/>
  <c r="J29" i="1"/>
  <c r="J28" s="1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K17"/>
  <c r="J17"/>
  <c r="J12"/>
  <c r="K12"/>
  <c r="J13"/>
  <c r="K13"/>
  <c r="J14"/>
  <c r="K14"/>
  <c r="J15"/>
  <c r="K15"/>
  <c r="K11"/>
  <c r="J11"/>
  <c r="K620"/>
  <c r="J620"/>
  <c r="J619" s="1"/>
  <c r="K410"/>
  <c r="K409" s="1"/>
  <c r="C141" i="4" s="1"/>
  <c r="I141" s="1"/>
  <c r="J410" i="1"/>
  <c r="J409" s="1"/>
  <c r="K395"/>
  <c r="J395"/>
  <c r="K393"/>
  <c r="J393"/>
  <c r="J392" s="1"/>
  <c r="J294" l="1"/>
  <c r="J142"/>
  <c r="J193"/>
  <c r="J253"/>
  <c r="J381"/>
  <c r="J402"/>
  <c r="J560"/>
  <c r="J609"/>
  <c r="J764"/>
  <c r="J851"/>
  <c r="J46"/>
  <c r="J168"/>
  <c r="J200"/>
  <c r="J101"/>
  <c r="J306"/>
  <c r="J348"/>
  <c r="J355"/>
  <c r="J453"/>
  <c r="J146"/>
  <c r="J327"/>
  <c r="J476"/>
  <c r="J483"/>
  <c r="J513"/>
  <c r="J526"/>
  <c r="J586"/>
  <c r="J585" s="1"/>
  <c r="J606"/>
  <c r="J614"/>
  <c r="J645"/>
  <c r="J792"/>
  <c r="J827"/>
  <c r="J846"/>
  <c r="J10"/>
  <c r="J81"/>
  <c r="J30"/>
  <c r="J184"/>
  <c r="J397"/>
  <c r="J571"/>
  <c r="J598"/>
  <c r="J631"/>
  <c r="J943"/>
  <c r="J73"/>
  <c r="J88"/>
  <c r="J59" s="1"/>
  <c r="J120"/>
  <c r="J179"/>
  <c r="J725"/>
  <c r="J923"/>
  <c r="J110"/>
  <c r="J216"/>
  <c r="J414"/>
  <c r="J503"/>
  <c r="J468"/>
  <c r="J810"/>
  <c r="J784" s="1"/>
  <c r="K906"/>
  <c r="C261" i="4" s="1"/>
  <c r="G261" s="1"/>
  <c r="J60" i="1"/>
  <c r="J131"/>
  <c r="J369"/>
  <c r="J368" s="1"/>
  <c r="J435"/>
  <c r="J442"/>
  <c r="J462"/>
  <c r="J548"/>
  <c r="J547" s="1"/>
  <c r="J568"/>
  <c r="J576"/>
  <c r="J816"/>
  <c r="J872"/>
  <c r="J16"/>
  <c r="J9" s="1"/>
  <c r="J39"/>
  <c r="J94"/>
  <c r="J695"/>
  <c r="J743"/>
  <c r="J297"/>
  <c r="J360"/>
  <c r="J539"/>
  <c r="J155"/>
  <c r="J154" s="1"/>
  <c r="J653"/>
  <c r="J708"/>
  <c r="J719"/>
  <c r="J738"/>
  <c r="J757"/>
  <c r="J879"/>
  <c r="J894"/>
  <c r="J906"/>
  <c r="J928"/>
  <c r="K729"/>
  <c r="K110"/>
  <c r="K734"/>
  <c r="C215" i="4" s="1"/>
  <c r="E215" s="1"/>
  <c r="K503" i="1"/>
  <c r="K188"/>
  <c r="K872"/>
  <c r="K879"/>
  <c r="C253" i="4" s="1"/>
  <c r="E253" s="1"/>
  <c r="K900" i="1"/>
  <c r="C259" i="4" s="1"/>
  <c r="K725" i="1"/>
  <c r="K653"/>
  <c r="K708"/>
  <c r="M709" s="1"/>
  <c r="K580"/>
  <c r="K757"/>
  <c r="C221" i="4" s="1"/>
  <c r="I221" s="1"/>
  <c r="I201" s="1"/>
  <c r="K764" i="1"/>
  <c r="C223" i="4" s="1"/>
  <c r="I223" s="1"/>
  <c r="K743" i="1"/>
  <c r="C219" i="4" s="1"/>
  <c r="F219" s="1"/>
  <c r="F201" s="1"/>
  <c r="K890" i="1"/>
  <c r="C255" i="4" s="1"/>
  <c r="E255" s="1"/>
  <c r="C107"/>
  <c r="E107" s="1"/>
  <c r="K719" i="1"/>
  <c r="K943"/>
  <c r="C267" i="4" s="1"/>
  <c r="I267" s="1"/>
  <c r="K663" i="1"/>
  <c r="C205" i="4" s="1"/>
  <c r="E205" s="1"/>
  <c r="K688" i="1"/>
  <c r="C209" i="4" s="1"/>
  <c r="E209" s="1"/>
  <c r="K923" i="1"/>
  <c r="C263" i="4" s="1"/>
  <c r="I263" s="1"/>
  <c r="C207"/>
  <c r="E207" s="1"/>
  <c r="K716" i="1"/>
  <c r="K894"/>
  <c r="C257" i="4" s="1"/>
  <c r="E257" s="1"/>
  <c r="K695" i="1"/>
  <c r="K738"/>
  <c r="C217" i="4" s="1"/>
  <c r="E217" s="1"/>
  <c r="K928" i="1"/>
  <c r="C265" i="4" s="1"/>
  <c r="I265" s="1"/>
  <c r="K606" i="1"/>
  <c r="C113" i="4"/>
  <c r="F113" s="1"/>
  <c r="F101" s="1"/>
  <c r="K619" i="1"/>
  <c r="K30"/>
  <c r="C19" i="4" s="1"/>
  <c r="F19" s="1"/>
  <c r="C87"/>
  <c r="D87" s="1"/>
  <c r="K822" i="1"/>
  <c r="C239" i="4" s="1"/>
  <c r="G239" s="1"/>
  <c r="G227" s="1"/>
  <c r="K785" i="1"/>
  <c r="K827"/>
  <c r="C241" i="4" s="1"/>
  <c r="I241" s="1"/>
  <c r="C111"/>
  <c r="E111" s="1"/>
  <c r="C115"/>
  <c r="E115" s="1"/>
  <c r="K846" i="1"/>
  <c r="C243" i="4" s="1"/>
  <c r="I243" s="1"/>
  <c r="C91"/>
  <c r="F91" s="1"/>
  <c r="F79" s="1"/>
  <c r="C135"/>
  <c r="F135" s="1"/>
  <c r="F123" s="1"/>
  <c r="K568" i="1"/>
  <c r="K139"/>
  <c r="C63" i="4" s="1"/>
  <c r="E63" s="1"/>
  <c r="K851" i="1"/>
  <c r="C245" i="4" s="1"/>
  <c r="I245" s="1"/>
  <c r="K803" i="1"/>
  <c r="C233" i="4" s="1"/>
  <c r="E233" s="1"/>
  <c r="K146" i="1"/>
  <c r="C67" i="4" s="1"/>
  <c r="F67" s="1"/>
  <c r="K571" i="1"/>
  <c r="K468"/>
  <c r="C161" i="4" s="1"/>
  <c r="F161" s="1"/>
  <c r="F149" s="1"/>
  <c r="K539" i="1"/>
  <c r="C185" i="4" s="1"/>
  <c r="F185" s="1"/>
  <c r="F173" s="1"/>
  <c r="K648" i="1"/>
  <c r="C199" i="4" s="1"/>
  <c r="I199" s="1"/>
  <c r="K576" i="1"/>
  <c r="K586"/>
  <c r="K548"/>
  <c r="C117" i="4"/>
  <c r="G117" s="1"/>
  <c r="K560" i="1"/>
  <c r="K609"/>
  <c r="K792"/>
  <c r="C231" i="4" s="1"/>
  <c r="E231" s="1"/>
  <c r="K626" i="1"/>
  <c r="C193" i="4" s="1"/>
  <c r="I193" s="1"/>
  <c r="K810" i="1"/>
  <c r="C235" i="4" s="1"/>
  <c r="E235" s="1"/>
  <c r="K176" i="1"/>
  <c r="K534"/>
  <c r="C181" i="4" s="1"/>
  <c r="E181" s="1"/>
  <c r="K598" i="1"/>
  <c r="K645"/>
  <c r="C197" i="4" s="1"/>
  <c r="H197" s="1"/>
  <c r="K816" i="1"/>
  <c r="C237" i="4" s="1"/>
  <c r="F237" s="1"/>
  <c r="F227" s="1"/>
  <c r="K513" i="1"/>
  <c r="C177" i="4" s="1"/>
  <c r="E177" s="1"/>
  <c r="K867" i="1"/>
  <c r="C247" i="4" s="1"/>
  <c r="I247" s="1"/>
  <c r="K429" i="1"/>
  <c r="C145" i="4" s="1"/>
  <c r="I145" s="1"/>
  <c r="K526" i="1"/>
  <c r="C179" i="4" s="1"/>
  <c r="E179" s="1"/>
  <c r="K614" i="1"/>
  <c r="K631"/>
  <c r="C195" i="4" s="1"/>
  <c r="I195" s="1"/>
  <c r="K462" i="1"/>
  <c r="C157" i="4" s="1"/>
  <c r="E157" s="1"/>
  <c r="K179" i="1"/>
  <c r="K42"/>
  <c r="C25" i="4" s="1"/>
  <c r="E25" s="1"/>
  <c r="K73" i="1"/>
  <c r="C39" i="4" s="1"/>
  <c r="F39" s="1"/>
  <c r="K88" i="1"/>
  <c r="C45" i="4" s="1"/>
  <c r="F45" s="1"/>
  <c r="C131"/>
  <c r="D131" s="1"/>
  <c r="K476" i="1"/>
  <c r="C165" i="4" s="1"/>
  <c r="K184" i="1"/>
  <c r="K193"/>
  <c r="C73" i="4" s="1"/>
  <c r="I73" s="1"/>
  <c r="C89"/>
  <c r="D89" s="1"/>
  <c r="K402" i="1"/>
  <c r="K36"/>
  <c r="C21" i="4" s="1"/>
  <c r="E21" s="1"/>
  <c r="K389" i="1"/>
  <c r="K497"/>
  <c r="C169" i="4" s="1"/>
  <c r="K51" i="1"/>
  <c r="C29" i="4" s="1"/>
  <c r="G29" s="1"/>
  <c r="K60" i="1"/>
  <c r="K81"/>
  <c r="C41" i="4" s="1"/>
  <c r="F41" s="1"/>
  <c r="K142" i="1"/>
  <c r="C65" i="4" s="1"/>
  <c r="E65" s="1"/>
  <c r="C109"/>
  <c r="E109" s="1"/>
  <c r="K483" i="1"/>
  <c r="C167" i="4" s="1"/>
  <c r="H167" s="1"/>
  <c r="H149" s="1"/>
  <c r="K381" i="1"/>
  <c r="K85"/>
  <c r="C43" i="4" s="1"/>
  <c r="K94" i="1"/>
  <c r="C49" i="4" s="1"/>
  <c r="G49" s="1"/>
  <c r="K101" i="1"/>
  <c r="C51" i="4" s="1"/>
  <c r="G51" s="1"/>
  <c r="K131" i="1"/>
  <c r="C61" i="4" s="1"/>
  <c r="E61" s="1"/>
  <c r="K155" i="1"/>
  <c r="K168"/>
  <c r="C95" i="4"/>
  <c r="G95" s="1"/>
  <c r="C105"/>
  <c r="E105" s="1"/>
  <c r="C129"/>
  <c r="D129" s="1"/>
  <c r="K65" i="1"/>
  <c r="C37" i="4" s="1"/>
  <c r="F37" s="1"/>
  <c r="K39" i="1"/>
  <c r="C23" i="4" s="1"/>
  <c r="F23" s="1"/>
  <c r="C97"/>
  <c r="G97" s="1"/>
  <c r="C127"/>
  <c r="D127" s="1"/>
  <c r="K46" i="1"/>
  <c r="C27" i="4" s="1"/>
  <c r="G27" s="1"/>
  <c r="K369" i="1"/>
  <c r="C119" i="4"/>
  <c r="G119" s="1"/>
  <c r="K435" i="1"/>
  <c r="K442"/>
  <c r="C153" i="4" s="1"/>
  <c r="E153" s="1"/>
  <c r="C83"/>
  <c r="D83" s="1"/>
  <c r="C85"/>
  <c r="D85" s="1"/>
  <c r="K453" i="1"/>
  <c r="C155" i="4" s="1"/>
  <c r="E155" s="1"/>
  <c r="K392" i="1"/>
  <c r="K120"/>
  <c r="C59" i="4" s="1"/>
  <c r="E59" s="1"/>
  <c r="K200" i="1"/>
  <c r="C75" i="4" s="1"/>
  <c r="I75" s="1"/>
  <c r="K397" i="1"/>
  <c r="K414"/>
  <c r="C143" i="4" s="1"/>
  <c r="I143" s="1"/>
  <c r="I123" s="1"/>
  <c r="K10" i="1"/>
  <c r="K16"/>
  <c r="C15" i="4" s="1"/>
  <c r="D15" s="1"/>
  <c r="E55" l="1"/>
  <c r="I249"/>
  <c r="I227"/>
  <c r="E149"/>
  <c r="G79"/>
  <c r="G101"/>
  <c r="F259"/>
  <c r="F249" s="1"/>
  <c r="E227"/>
  <c r="E249"/>
  <c r="E101"/>
  <c r="E173"/>
  <c r="E201"/>
  <c r="I173"/>
  <c r="J270" i="1"/>
  <c r="J109"/>
  <c r="J434"/>
  <c r="J694"/>
  <c r="J871"/>
  <c r="J502"/>
  <c r="J326"/>
  <c r="F55" i="4"/>
  <c r="G33"/>
  <c r="F33"/>
  <c r="G11"/>
  <c r="F11"/>
  <c r="K9" i="1"/>
  <c r="C11" i="4" s="1"/>
  <c r="C13"/>
  <c r="D13" s="1"/>
  <c r="D11" s="1"/>
  <c r="C151"/>
  <c r="D151" s="1"/>
  <c r="D149" s="1"/>
  <c r="K434" i="1"/>
  <c r="C149" i="4" s="1"/>
  <c r="K368" i="1"/>
  <c r="C139" i="4" s="1"/>
  <c r="H139" s="1"/>
  <c r="H123" s="1"/>
  <c r="C125"/>
  <c r="D125" s="1"/>
  <c r="D123" s="1"/>
  <c r="C123"/>
  <c r="K547" i="1"/>
  <c r="C189" i="4" s="1"/>
  <c r="H189" s="1"/>
  <c r="C229"/>
  <c r="D229" s="1"/>
  <c r="D227" s="1"/>
  <c r="K784" i="1"/>
  <c r="C227" i="4" s="1"/>
  <c r="J652" i="1"/>
  <c r="C81" i="4"/>
  <c r="D81" s="1"/>
  <c r="D79" s="1"/>
  <c r="C79"/>
  <c r="C103"/>
  <c r="D103" s="1"/>
  <c r="D101" s="1"/>
  <c r="C101"/>
  <c r="K154" i="1"/>
  <c r="C71" i="4" s="1"/>
  <c r="H71" s="1"/>
  <c r="H55" s="1"/>
  <c r="C35"/>
  <c r="D35" s="1"/>
  <c r="D33" s="1"/>
  <c r="K59" i="1"/>
  <c r="C33" i="4" s="1"/>
  <c r="E11"/>
  <c r="K585" i="1"/>
  <c r="C191" i="4" s="1"/>
  <c r="H191" s="1"/>
  <c r="K694" i="1"/>
  <c r="C213" i="4" s="1"/>
  <c r="G213" s="1"/>
  <c r="G201" s="1"/>
  <c r="C203"/>
  <c r="D203" s="1"/>
  <c r="D201" s="1"/>
  <c r="C251"/>
  <c r="D251" s="1"/>
  <c r="D249" s="1"/>
  <c r="K871" i="1"/>
  <c r="C249" i="4" s="1"/>
  <c r="C175"/>
  <c r="D175" s="1"/>
  <c r="D173" s="1"/>
  <c r="C57"/>
  <c r="D57" s="1"/>
  <c r="D55" s="1"/>
  <c r="H173" l="1"/>
  <c r="G259"/>
  <c r="G249" s="1"/>
  <c r="K953" i="1"/>
  <c r="C276" i="4" s="1"/>
  <c r="K502" i="1"/>
  <c r="C173" i="4" s="1"/>
  <c r="K109" i="1"/>
  <c r="C55" i="4" s="1"/>
  <c r="K652" i="1"/>
  <c r="C201" i="4" l="1"/>
  <c r="C272" s="1"/>
  <c r="K955" i="1"/>
  <c r="C278" i="4" l="1"/>
  <c r="K954" i="1"/>
  <c r="C277" i="4" s="1"/>
</calcChain>
</file>

<file path=xl/sharedStrings.xml><?xml version="1.0" encoding="utf-8"?>
<sst xmlns="http://schemas.openxmlformats.org/spreadsheetml/2006/main" count="7034" uniqueCount="1339">
  <si>
    <r>
      <rPr>
        <sz val="12"/>
        <color rgb="FF000000"/>
        <rFont val="Calibri"/>
      </rPr>
      <t xml:space="preserve">Obra: </t>
    </r>
    <r>
      <rPr>
        <b/>
        <sz val="12"/>
        <color rgb="FF000000"/>
        <rFont val="Calibri"/>
      </rPr>
      <t>OBRAS PARA REGULARIZAÇÃO DO PPCI DAS ESCOLAS MUNICIPAIS (LOTE 1)</t>
    </r>
  </si>
  <si>
    <t>Planilha Sintética Simples</t>
  </si>
  <si>
    <t>Item</t>
  </si>
  <si>
    <t>Tipo</t>
  </si>
  <si>
    <t>Banco</t>
  </si>
  <si>
    <t>Código</t>
  </si>
  <si>
    <t>Descrição</t>
  </si>
  <si>
    <t>Un.</t>
  </si>
  <si>
    <t>Qtd.</t>
  </si>
  <si>
    <t>Preço Unit</t>
  </si>
  <si>
    <t>Preço com BDI</t>
  </si>
  <si>
    <t>Total sem BDI</t>
  </si>
  <si>
    <t>Total</t>
  </si>
  <si>
    <t xml:space="preserve"> 1</t>
  </si>
  <si>
    <t>EMEF TIRADENTES</t>
  </si>
  <si>
    <t xml:space="preserve"> 1.1</t>
  </si>
  <si>
    <t>SERVIÇOS PRELIMINARES</t>
  </si>
  <si>
    <t xml:space="preserve"> 1.1.1</t>
  </si>
  <si>
    <t>Composição</t>
  </si>
  <si>
    <t>SINAPI</t>
  </si>
  <si>
    <t>FORNECIMENTO E INSTALAÇÃO DE PLACA DE OBRA COM CHAPA GALVANIZADA E ESTRUTURA DE MADEIRA. AF_03/2022_PS</t>
  </si>
  <si>
    <t>M2</t>
  </si>
  <si>
    <t xml:space="preserve"> 1.1.2</t>
  </si>
  <si>
    <t>Próprio</t>
  </si>
  <si>
    <t>ISOLAMENTO COM CONES DE SINALIZAÇÃO E FITA ZEBRADA</t>
  </si>
  <si>
    <t>M</t>
  </si>
  <si>
    <t xml:space="preserve"> 1.1.3</t>
  </si>
  <si>
    <t>EXECUÇÃO DE DEPÓSITO EM CANTEIRO DE OBRA EM CHAPA DE MADEIRA COMPENSADA, NÃO INCLUSO MOBILIÁRIO. AF_04/2016</t>
  </si>
  <si>
    <t xml:space="preserve"> 1.1.4</t>
  </si>
  <si>
    <t>Insumo</t>
  </si>
  <si>
    <t xml:space="preserve">ENGENHEIRO CIVIL DE OBRA PLENO  </t>
  </si>
  <si>
    <t>H</t>
  </si>
  <si>
    <t xml:space="preserve"> 1.1.5</t>
  </si>
  <si>
    <t>PROJETO DE EDIFICACAO EM ESTRUTURA METALICA</t>
  </si>
  <si>
    <t xml:space="preserve"> 1.2</t>
  </si>
  <si>
    <t>DEMOLIÇÃO E REMOÇÃO</t>
  </si>
  <si>
    <t xml:space="preserve"> 1.2.1</t>
  </si>
  <si>
    <t>REMOÇÃO DE PORTAS, DE FORMA MANUAL, SEM REAPROVEITAMENTO. AF_12/2017</t>
  </si>
  <si>
    <t xml:space="preserve"> 1.2.2</t>
  </si>
  <si>
    <t>REMOÇÃO DE JANELAS, DE FORMA MANUAL, SEM REAPROVEITAMENTO. AF_12/2017</t>
  </si>
  <si>
    <t xml:space="preserve"> 1.2.3</t>
  </si>
  <si>
    <t>REMOÇÃO DE GRADE/PORTÃO METÁLICO</t>
  </si>
  <si>
    <t xml:space="preserve"> 1.2.4</t>
  </si>
  <si>
    <t>REMOÇÃO DE CORRIMÃO METÁLICO</t>
  </si>
  <si>
    <t xml:space="preserve"> 1.2.5</t>
  </si>
  <si>
    <t>REMOÇÃO DE GUARDA CORPO</t>
  </si>
  <si>
    <t xml:space="preserve"> 1.2.6</t>
  </si>
  <si>
    <t>DEMOLIÇÃO DE LAJES, DE FORMA MECANIZADA COM MARTELETE, SEM REAPROVEITAMENTO. AF_12/2017</t>
  </si>
  <si>
    <t>M3</t>
  </si>
  <si>
    <t xml:space="preserve"> 1.2.7</t>
  </si>
  <si>
    <t>REMOÇÃO DE TRAMA METÁLICA PARA COBERTURA, DE FORMA MANUAL, SEM REAPROVEITAMENTO. AF_12/2017</t>
  </si>
  <si>
    <t xml:space="preserve"> 1.2.8</t>
  </si>
  <si>
    <t>REMOÇÃO DE TELHAS, DE FIBROCIMENTO, METÁLICA E CERÂMICA, DE FORMA MANUAL, SEM REAPROVEITAMENTO. AF_12/2017</t>
  </si>
  <si>
    <t xml:space="preserve"> 1.2.9</t>
  </si>
  <si>
    <t>DEMOLIÇÃO DE ALVENARIA DE BLOCO FURADO, DE FORMA MANUAL, SEM REAPROVEITAMENTO. AF_12/2017</t>
  </si>
  <si>
    <t xml:space="preserve"> 1.2.11</t>
  </si>
  <si>
    <t>ORSE</t>
  </si>
  <si>
    <t>Locação de caixa coletora de entulho capacidade 5 m³ (Local: Aracaju)</t>
  </si>
  <si>
    <t>un</t>
  </si>
  <si>
    <t xml:space="preserve"> 1.2.12</t>
  </si>
  <si>
    <t>REMOCAO E BOTA-FORA DE ENTULHO EM CAMINHAO 12m3-PERCURSO 12km</t>
  </si>
  <si>
    <t>M³</t>
  </si>
  <si>
    <t xml:space="preserve"> 1.3</t>
  </si>
  <si>
    <t>ESQUADRIAS</t>
  </si>
  <si>
    <t xml:space="preserve"> 1.3.2</t>
  </si>
  <si>
    <t>PORTA DE FERRO 1,0x2,10m 1 FL. DE ABRIR</t>
  </si>
  <si>
    <t>UN</t>
  </si>
  <si>
    <t xml:space="preserve"> 1.4</t>
  </si>
  <si>
    <t xml:space="preserve">ESCADA DE EMERGENCIA </t>
  </si>
  <si>
    <t xml:space="preserve"> 1.4.1</t>
  </si>
  <si>
    <t>LASTRO DE CONCRETO MAGRO, APLICADO EM BLOCOS DE COROAMENTO OU SAPATAS. AF_08/2017</t>
  </si>
  <si>
    <t xml:space="preserve"> 1.4.2</t>
  </si>
  <si>
    <t>ESCADA INCENDIO PERF.ACO ""U"" 12"" CH.XADREZ 1/4""DEGRAUS/PATAMAR</t>
  </si>
  <si>
    <t>KG</t>
  </si>
  <si>
    <t xml:space="preserve"> 1.4.3</t>
  </si>
  <si>
    <t>GUARDA-CORPO DE AÇO GALVANIZADO DE 1,10M, MONTANTES TUBULARES DE 1.1/4" ESPAÇADOS DE 1,20M, TRAVESSA SUPERIOR DE 1.1/2", GRADIL FORMADO POR TUBOS HORIZONTAIS DE 1" E VERTICAIS DE 3/4", FIXADO COM CHUMBADOR MECÂNICO. AF_04/2019_P</t>
  </si>
  <si>
    <t xml:space="preserve"> 1.4.4</t>
  </si>
  <si>
    <t>CORRIMÃO SIMPLES, DIÂMETRO EXTERNO = 1 1/2", EM AÇO GALVANIZADO. AF_04/2019_P</t>
  </si>
  <si>
    <t xml:space="preserve"> 1.5</t>
  </si>
  <si>
    <t>CORRIMÃO E GUARDA CORPO ESCADAS EXISTENTES</t>
  </si>
  <si>
    <t xml:space="preserve"> 1.5.1</t>
  </si>
  <si>
    <t xml:space="preserve"> 1.5.2</t>
  </si>
  <si>
    <t xml:space="preserve"> 1.6</t>
  </si>
  <si>
    <t>REVESTIMENTO</t>
  </si>
  <si>
    <t xml:space="preserve"> 1.6.1</t>
  </si>
  <si>
    <t xml:space="preserve"> 1.6.2</t>
  </si>
  <si>
    <t>EMBOÇO OU MASSA ÚNICA EM ARGAMASSA TRAÇO 1:2:8, PREPARO MECÂNICO COM BETONEIRA 400 L, APLICADA MANUALMENTE EM PANOS DE FACHADA COM PRESENÇA DE VÃOS, ESPESSURA DE 35 MM. AF_08/2022</t>
  </si>
  <si>
    <t xml:space="preserve"> 1.7</t>
  </si>
  <si>
    <t>SOLEIRA / ACABAMENTO DE PISO</t>
  </si>
  <si>
    <t xml:space="preserve"> 1.7.1</t>
  </si>
  <si>
    <t>PISO EM GRANILITE, MARMORITE OU GRANITINA, AGREGADO COR PRETO, CINZA, PALHA OU BRANCO, E=  *8* MM (INCLUSO EXECUCAO)</t>
  </si>
  <si>
    <t xml:space="preserve"> 1.7.2</t>
  </si>
  <si>
    <t>POLIMENTO PISO MARMORITE/GRANITINA COM ESMERILHADEIRA ELÉTRICA</t>
  </si>
  <si>
    <t xml:space="preserve"> 1.7.3</t>
  </si>
  <si>
    <t>LASTRO DE CONCRETO MAGRO, APLICADO EM PISOS, LAJES SOBRE SOLO OU RADIERS. AF_08/2017</t>
  </si>
  <si>
    <t xml:space="preserve"> 1.8</t>
  </si>
  <si>
    <t>PINTURA</t>
  </si>
  <si>
    <t xml:space="preserve"> 1.8.1</t>
  </si>
  <si>
    <t>APLICAÇÃO DE FUNDO SELADOR ACRÍLICO EM PAREDES, UMA DEMÃO. AF_06/2014</t>
  </si>
  <si>
    <t xml:space="preserve"> 1.8.2</t>
  </si>
  <si>
    <t>APLICAÇÃO MANUAL DE PINTURA COM TINTA LÁTEX ACRÍLICA EM PAREDES, DUAS DEMÃOS. AF_06/2014</t>
  </si>
  <si>
    <t xml:space="preserve"> 1.8.3</t>
  </si>
  <si>
    <t>PINTURA COM TINTA ALQUÍDICA DE FUNDO (TIPO ZARCÃO) APLICADA A ROLO OU PINCEL SOBRE SUPERFÍCIES METÁLICAS (EXCETO PERFIL) EXECUTADO EM OBRA (POR DEMÃO). AF_01/2020</t>
  </si>
  <si>
    <t xml:space="preserve"> 1.8.4</t>
  </si>
  <si>
    <t>PINTURA COM TINTA ALQUÍDICA DE ACABAMENTO (ESMALTE SINTÉTICO BRILHANTE) APLICADA A ROLO OU PINCEL SOBRE SUPERFÍCIES METÁLICAS (EXCETO PERFIL) EXECUTADO EM OBRA (POR DEMÃO). AF_01/2020</t>
  </si>
  <si>
    <t xml:space="preserve"> 1.9</t>
  </si>
  <si>
    <t>EQUIPAMENTOS SINALIZA E PROTEÇÃO CONTRA INCÊNDIO</t>
  </si>
  <si>
    <t xml:space="preserve"> 1.9.1</t>
  </si>
  <si>
    <t>PLACA DE SINALIZAÇÃO CONTRA INCÊNDIO RETANGULAR INDICAÇÃO DE ROTA DE FUGA</t>
  </si>
  <si>
    <t xml:space="preserve"> 1.9.2</t>
  </si>
  <si>
    <t>PLACA DE SINALIZAÇÃO CONTRA INCÊNDIO QUADRADA IDENTIFICAÇÃO EQUIPAMENTOS</t>
  </si>
  <si>
    <t xml:space="preserve"> 1.9.3</t>
  </si>
  <si>
    <t>RECARGA PARA EXTINTORES PÓ QUIMICO 20BC BC4KG</t>
  </si>
  <si>
    <t xml:space="preserve"> 1.9.4</t>
  </si>
  <si>
    <t>RECARGA PARA EXTINTORES PÓ QUIMICO  2-A 20BC ABC4KG</t>
  </si>
  <si>
    <t xml:space="preserve"> 1.9.5</t>
  </si>
  <si>
    <t>SIURB</t>
  </si>
  <si>
    <t>91028 (E)</t>
  </si>
  <si>
    <t>LUMINÁRIA DE EMERGÊNCIA AUTÔNOMA COM 30 LEDS - 2W - AUTONOMIA MIN. 3H - COMPLETA</t>
  </si>
  <si>
    <t xml:space="preserve"> 1.10</t>
  </si>
  <si>
    <t>LIMPEZA DA OBRA</t>
  </si>
  <si>
    <t xml:space="preserve"> 1.10.1</t>
  </si>
  <si>
    <t xml:space="preserve"> 2</t>
  </si>
  <si>
    <t>EMEI DALILA DA SILVEIRA OLIVEIRA</t>
  </si>
  <si>
    <t xml:space="preserve"> 2.1</t>
  </si>
  <si>
    <t xml:space="preserve"> 2.1.1</t>
  </si>
  <si>
    <t xml:space="preserve"> 2.1.2</t>
  </si>
  <si>
    <t xml:space="preserve"> 2.1.3</t>
  </si>
  <si>
    <t xml:space="preserve"> 2.1.4</t>
  </si>
  <si>
    <t xml:space="preserve"> 2.2</t>
  </si>
  <si>
    <t xml:space="preserve"> 2.2.1</t>
  </si>
  <si>
    <t xml:space="preserve"> 2.2.2</t>
  </si>
  <si>
    <t xml:space="preserve"> 2.2.3</t>
  </si>
  <si>
    <t xml:space="preserve"> 2.2.4</t>
  </si>
  <si>
    <t xml:space="preserve"> 2.2.5</t>
  </si>
  <si>
    <t xml:space="preserve"> 2.2.6</t>
  </si>
  <si>
    <t xml:space="preserve"> 2.2.7</t>
  </si>
  <si>
    <t xml:space="preserve"> 2.3</t>
  </si>
  <si>
    <t xml:space="preserve"> 2.3.1</t>
  </si>
  <si>
    <t>PORTA DE FERRO 1,10x2,10m 1 FL. DE ABRIR</t>
  </si>
  <si>
    <t xml:space="preserve"> 2.3.2</t>
  </si>
  <si>
    <t>PORTA COMPLETA MADEIRA 1 FL.1,0x2,10M-COM VISOR</t>
  </si>
  <si>
    <t xml:space="preserve"> 2.3.3</t>
  </si>
  <si>
    <t>PORTA TIPO EUCAPLAC 1 FL. P/DIVISORIA C/FERRAGENS</t>
  </si>
  <si>
    <t xml:space="preserve"> 2.3.4</t>
  </si>
  <si>
    <t>PORTA COMPLETA MADEIRA 2 FOLHAS 1,70X2,10M COM VISOR</t>
  </si>
  <si>
    <t xml:space="preserve"> 2.3.5</t>
  </si>
  <si>
    <t>PORTA DE FERRO, 1,75 X 2,10 M, 2 FLS. DE ABRIR, COM VIDRO INCOLOR 4 MM, TELA OTIS) - FORNECIMENTO E INSTALAÇÃO</t>
  </si>
  <si>
    <t xml:space="preserve"> 2.3.6</t>
  </si>
  <si>
    <t>BARRA ANTIPANICO DUPLA, CEGA EM LADO OPOSTO, COR CINZA</t>
  </si>
  <si>
    <t>PAR</t>
  </si>
  <si>
    <t xml:space="preserve"> 2.3.7</t>
  </si>
  <si>
    <t xml:space="preserve"> 2.4</t>
  </si>
  <si>
    <t>PAREDES E REVESTIMENTOS</t>
  </si>
  <si>
    <t xml:space="preserve"> 2.4.1</t>
  </si>
  <si>
    <t>ALVENARIA DE VEDAÇÃO DE BLOCOS CERÂMICOS FURADOS NA HORIZONTAL DE 14X9X19CM (ESPESSURA 14CM, BLOCO DEITADO) DE PAREDES COM ÁREA LÍQUIDA MENOR QUE 6M² COM VÃOS E ARGAMASSA DE ASSENTAMENTO COM PREPARO MANUAL. AF_06/2014</t>
  </si>
  <si>
    <t xml:space="preserve"> 2.4.2</t>
  </si>
  <si>
    <t xml:space="preserve"> 2.4.3</t>
  </si>
  <si>
    <t xml:space="preserve"> 2.5</t>
  </si>
  <si>
    <t xml:space="preserve"> 2.5.1</t>
  </si>
  <si>
    <t xml:space="preserve"> 2.5.2</t>
  </si>
  <si>
    <t xml:space="preserve"> 2.6</t>
  </si>
  <si>
    <t>RAMPA</t>
  </si>
  <si>
    <t xml:space="preserve"> 2.6.1</t>
  </si>
  <si>
    <t>ASSENTAMENTO DE ALVENARIA EM PEDRA GRÊS COM ARGAMASSA DE CIMENTO E AREIA (1:3), COM FORNECIMENTO DE MATERIAL - MEDIDO EM</t>
  </si>
  <si>
    <t xml:space="preserve"> 2.6.2</t>
  </si>
  <si>
    <t>LASTRO COM MATERIAL GRANULAR, APLICADO EM PISOS OU LAJES SOBRE SOLO, ESPESSURA DE *5 CM*. AF_08/2017</t>
  </si>
  <si>
    <t xml:space="preserve"> 2.6.3</t>
  </si>
  <si>
    <t>EXECUÇÃO DE PASSEIO (CALÇADA) OU PISO DE CONCRETO COM CONCRETO MOLDADO IN LOCO, USINADO, ACABAMENTO CONVENCIONAL, ESPESSURA 12 CM, ARMADO. AF_07/2016</t>
  </si>
  <si>
    <t xml:space="preserve"> 2.7</t>
  </si>
  <si>
    <t>CORRIMÃO</t>
  </si>
  <si>
    <t xml:space="preserve"> 2.7.1</t>
  </si>
  <si>
    <t xml:space="preserve"> 2.8</t>
  </si>
  <si>
    <t xml:space="preserve"> 2.8.1</t>
  </si>
  <si>
    <t xml:space="preserve"> 2.8.2</t>
  </si>
  <si>
    <t xml:space="preserve"> 2.8.3</t>
  </si>
  <si>
    <t>PINTURA FUNDO NIVELADOR ALQUÍDICO BRANCO EM MADEIRA. AF_01/2021</t>
  </si>
  <si>
    <t xml:space="preserve"> 2.8.4</t>
  </si>
  <si>
    <t>PINTURA TINTA DE ACABAMENTO (PIGMENTADA) ESMALTE SINTÉTICO ACETINADO EM MADEIRA, 2 DEMÃOS. AF_01/2021</t>
  </si>
  <si>
    <t xml:space="preserve"> 2.8.5</t>
  </si>
  <si>
    <t xml:space="preserve"> 2.9</t>
  </si>
  <si>
    <t xml:space="preserve"> 2.9.1</t>
  </si>
  <si>
    <t xml:space="preserve"> 2.9.2</t>
  </si>
  <si>
    <t xml:space="preserve"> 2.9.3</t>
  </si>
  <si>
    <t xml:space="preserve"> 2.9.4</t>
  </si>
  <si>
    <t xml:space="preserve"> 2.9.5</t>
  </si>
  <si>
    <t xml:space="preserve"> 2.10</t>
  </si>
  <si>
    <t xml:space="preserve"> 2.10.1</t>
  </si>
  <si>
    <t xml:space="preserve"> 3</t>
  </si>
  <si>
    <t>EMEF GETULIO VARGAS</t>
  </si>
  <si>
    <t xml:space="preserve"> 3.1</t>
  </si>
  <si>
    <t xml:space="preserve"> 3.1.1</t>
  </si>
  <si>
    <t xml:space="preserve"> 3.1.2</t>
  </si>
  <si>
    <t xml:space="preserve"> 3.1.3</t>
  </si>
  <si>
    <t xml:space="preserve"> 3.1.4</t>
  </si>
  <si>
    <t>PROJETO EXECUTIVO ESTRUTURAL</t>
  </si>
  <si>
    <t xml:space="preserve"> 3.1.5</t>
  </si>
  <si>
    <t>PROJETO DE FUNDACOES ATE 400M2</t>
  </si>
  <si>
    <t xml:space="preserve"> 3.1.6</t>
  </si>
  <si>
    <t xml:space="preserve"> 3.1.7</t>
  </si>
  <si>
    <t>PROJETO DE INSTALACÃO HIDRÁULICA</t>
  </si>
  <si>
    <t xml:space="preserve"> 3.1.8</t>
  </si>
  <si>
    <t xml:space="preserve"> 3.2</t>
  </si>
  <si>
    <t xml:space="preserve"> 3.2.1</t>
  </si>
  <si>
    <t xml:space="preserve"> 3.2.2</t>
  </si>
  <si>
    <t xml:space="preserve"> 3.2.3</t>
  </si>
  <si>
    <t xml:space="preserve"> 3.2.4</t>
  </si>
  <si>
    <t xml:space="preserve"> 3.2.5</t>
  </si>
  <si>
    <t xml:space="preserve"> 3.2.6</t>
  </si>
  <si>
    <t xml:space="preserve"> 3.2.7</t>
  </si>
  <si>
    <t xml:space="preserve"> 3.2.8</t>
  </si>
  <si>
    <t>RETIRADA DE RESERVATÓRIOS</t>
  </si>
  <si>
    <t xml:space="preserve"> 3.2.9</t>
  </si>
  <si>
    <t xml:space="preserve"> 3.2.10</t>
  </si>
  <si>
    <t xml:space="preserve"> 3.3</t>
  </si>
  <si>
    <t xml:space="preserve"> 3.3.1</t>
  </si>
  <si>
    <t xml:space="preserve"> 3.3.2</t>
  </si>
  <si>
    <t>PORTA DE FERRO 1,20 X 2,10 M, 2 FLS. DE ABRIR, COM VIDRO INCOLOR 4 MM - FORNECIMENTO E INSTALAÇÃO</t>
  </si>
  <si>
    <t xml:space="preserve"> 3.3.3</t>
  </si>
  <si>
    <t>PORTA DE FERRO 1,70 X 2,10 M, 2 FLS. DE ABRIR - FORNECIMENTO E INSTALAÇÃO</t>
  </si>
  <si>
    <t xml:space="preserve"> 3.3.4</t>
  </si>
  <si>
    <t>PORTA COMPLETA MADEIRA 1 FL.1,10x2,10M-COM VISOR</t>
  </si>
  <si>
    <t xml:space="preserve"> 3.3.5</t>
  </si>
  <si>
    <t>PORTA COMPLETA MADEIRA 2 FOLHAS 1,20X210M COM VISOR</t>
  </si>
  <si>
    <t xml:space="preserve"> 3.3.6</t>
  </si>
  <si>
    <t xml:space="preserve"> 3.3.7</t>
  </si>
  <si>
    <t xml:space="preserve"> 3.4</t>
  </si>
  <si>
    <t xml:space="preserve"> 3.4.1</t>
  </si>
  <si>
    <t xml:space="preserve"> 3.4.2</t>
  </si>
  <si>
    <t xml:space="preserve"> 3.5</t>
  </si>
  <si>
    <t xml:space="preserve"> 3.5.1</t>
  </si>
  <si>
    <t xml:space="preserve"> 3.5.2</t>
  </si>
  <si>
    <t xml:space="preserve"> 3.5.3</t>
  </si>
  <si>
    <t>SOLEIRA EM BASALTO, L = 15 CM, ESP = 2,0 CM - FORNECIMENTO E INSTALAÇÃO</t>
  </si>
  <si>
    <t xml:space="preserve"> 3.6</t>
  </si>
  <si>
    <t>ESCADA DE EMERGENCIA</t>
  </si>
  <si>
    <t xml:space="preserve"> 3.6.1</t>
  </si>
  <si>
    <t xml:space="preserve"> 3.6.2</t>
  </si>
  <si>
    <t xml:space="preserve"> 3.6.3</t>
  </si>
  <si>
    <t xml:space="preserve"> 3.6.4</t>
  </si>
  <si>
    <t xml:space="preserve"> 3.7</t>
  </si>
  <si>
    <t xml:space="preserve"> 3.7.1</t>
  </si>
  <si>
    <t xml:space="preserve"> 3.8</t>
  </si>
  <si>
    <t>FECHAMENTO ESCADA METÁLICA</t>
  </si>
  <si>
    <t xml:space="preserve"> 3.8.1</t>
  </si>
  <si>
    <t>INFRAESTRUTURA</t>
  </si>
  <si>
    <t xml:space="preserve"> 3.8.1.1</t>
  </si>
  <si>
    <t>DEMOLIÇÃO DE PAVIMENTO INTERTRAVADO, DE FORMA MANUAL, COM REAPROVEITAMENTO. AF_12/2017</t>
  </si>
  <si>
    <t xml:space="preserve"> 3.8.1.2</t>
  </si>
  <si>
    <t>ESCAVAÇÃO MANUAL PARA BLOCO DE COROAMENTO OU SAPATA (INCLUINDO ESCAVAÇÃO PARA COLOCAÇÃO DE FÔRMAS). AF_06/2017</t>
  </si>
  <si>
    <t xml:space="preserve"> 3.8.1.3</t>
  </si>
  <si>
    <t>ESCAVAÇÃO MANUAL DE VALA PARA VIGA BALDRAME (INCLUINDO ESCAVAÇÃO PARA COLOCAÇÃO DE FÔRMAS). AF_06/2017</t>
  </si>
  <si>
    <t xml:space="preserve"> 3.8.1.4</t>
  </si>
  <si>
    <t>PREPARO DE FUNDO DE VALA COM LARGURA MENOR QUE 1,5 M (ACERTO DO SOLO NATURAL). AF_08/2020</t>
  </si>
  <si>
    <t xml:space="preserve"> 3.8.1.5</t>
  </si>
  <si>
    <t>LASTRO DE CONCRETO MAGRO, APLICADO EM BLOCOS DE COROAMENTO OU SAPATAS, ESPESSURA DE 5 CM. AF_08/2017</t>
  </si>
  <si>
    <t xml:space="preserve"> 3.8.1.6</t>
  </si>
  <si>
    <t>FABRICAÇÃO, MONTAGEM E DESMONTAGEM DE FÔRMA PARA VIGA BALDRAME, EM MADEIRA SERRADA, E=25 MM, 4 UTILIZAÇÕES. AF_06/2017</t>
  </si>
  <si>
    <t xml:space="preserve"> 3.8.1.7</t>
  </si>
  <si>
    <t>FABRICAÇÃO, MONTAGEM E DESMONTAGEM DE FÔRMA PARA BLOCO DE COROAMENTO, EM MADEIRA SERRADA, E=25 MM, 4 UTILIZAÇÕES. AF_06/2017</t>
  </si>
  <si>
    <t xml:space="preserve"> 3.8.1.8</t>
  </si>
  <si>
    <t>ARMAÇÃO DE BLOCO, VIGA BALDRAME E SAPATA UTILIZANDO AÇO CA-60 DE 5 MM - MONTAGEM. AF_06/2017</t>
  </si>
  <si>
    <t xml:space="preserve"> 3.8.1.9</t>
  </si>
  <si>
    <t>ARMAÇÃO DE BLOCO, VIGA BALDRAME OU SAPATA UTILIZANDO AÇO CA-50 DE 10 MM - MONTAGEM. AF_06/2017</t>
  </si>
  <si>
    <t xml:space="preserve"> 3.8.1.10</t>
  </si>
  <si>
    <t>CONCRETAGEM DE BLOCOS DE COROAMENTO E VIGAS BALDRAMES, FCK 30 MPA, COM USO DE BOMBA – LANÇAMENTO, ADENSAMENTO E ACABAMENTO. AF_06/2017</t>
  </si>
  <si>
    <t xml:space="preserve"> 3.8.1.11</t>
  </si>
  <si>
    <t>REATERRO MANUAL DE VALAS COM COMPACTAÇÃO MECANIZADA. AF_04/2016</t>
  </si>
  <si>
    <t xml:space="preserve"> 3.8.1.12</t>
  </si>
  <si>
    <t>ESTACA BROCA DE CONCRETO, DIÂMETRO DE 30CM, ESCAVAÇÃO MANUAL COM TRADO CONCHA, INTEIRAMENTE ARMADA. AF_05/2020</t>
  </si>
  <si>
    <t xml:space="preserve"> 3.8.2</t>
  </si>
  <si>
    <t>SUPRAESTRUTURA</t>
  </si>
  <si>
    <t xml:space="preserve"> 3.8.2.1</t>
  </si>
  <si>
    <t>MONTAGEM E DESMONTAGEM DE FÔRMA DE VIGA, ESCORAMENTO COM PONTALETE DE MADEIRA, PÉ-DIREITO SIMPLES, EM MADEIRA SERRADA, 4 UTILIZAÇÕES. AF_09/2020</t>
  </si>
  <si>
    <t xml:space="preserve"> 3.8.2.2</t>
  </si>
  <si>
    <t>MONTAGEM E DESMONTAGEM DE FÔRMA DE PILARES RETANGULARES E ESTRUTURAS SIMILARES, PÉ-DIREITO SIMPLES, EM MADEIRA SERRADA, 4 UTILIZAÇÕES. AF_09/2020</t>
  </si>
  <si>
    <t xml:space="preserve"> 3.8.2.3</t>
  </si>
  <si>
    <t>ARMAÇÃO DE PILAR OU VIGA DE ESTRUTURA CONVENCIONAL DE CONCRETO ARMADO UTILIZANDO AÇO CA-60 DE 5,0 MM - MONTAGEM. AF_06/2022</t>
  </si>
  <si>
    <t xml:space="preserve"> 3.8.2.4</t>
  </si>
  <si>
    <t>ARMAÇÃO DE PILAR OU VIGA DE ESTRUTURA CONVENCIONAL DE CONCRETO ARMADO UTILIZANDO AÇO CA-50 DE 10,0 MM - MONTAGEM. AF_06/2022</t>
  </si>
  <si>
    <t xml:space="preserve"> 3.8.2.5</t>
  </si>
  <si>
    <t>CONCRETAGEM DE PILARES, FCK = 25 MPA, COM USO DE BOMBA EM EDIFICAÇÃO COM SEÇÃO MÉDIA DE PILARES MENOR OU IGUAL A 0,25 M² - LANÇAMENTO, ADENSAMENTO E ACABAMENTO. AF_12/2015</t>
  </si>
  <si>
    <t xml:space="preserve"> 3.8.2.6</t>
  </si>
  <si>
    <t>CONCRETAGEM DE VIGAS E LAJES, FCK=20 MPA, PARA LAJES PREMOLDADAS COM USO DE BOMBA EM EDIFICAÇÃO COM ÁREA MÉDIA DE LAJES MENOR OU IGUAL A 20 M² - LANÇAMENTO, ADENSAMENTO E ACABAMENTO. AF_12/2015</t>
  </si>
  <si>
    <t xml:space="preserve"> 3.8.2.7</t>
  </si>
  <si>
    <t>LAJE PRÉ-MOLDADA UNIDIRECIONAL, BIAPOIADA, PARA FORRO, ENCHIMENTO EM CERÂMICA, VIGOTA CONVENCIONAL, ALTURA TOTAL DA LAJE (ENCHIMENTO+CAPA) = (8+3). AF_11/2020</t>
  </si>
  <si>
    <t xml:space="preserve"> 3.8.3</t>
  </si>
  <si>
    <t>IMPERMEABILIZAÇÃO</t>
  </si>
  <si>
    <t xml:space="preserve"> 3.8.3.1</t>
  </si>
  <si>
    <t>IMPERMEABILIZAÇÃO DE SUPERFÍCIE COM EMULSÃO ASFÁLTICA, 2 DEMÃOS AF_06/2018</t>
  </si>
  <si>
    <t xml:space="preserve"> 3.8.3.2</t>
  </si>
  <si>
    <t>CALHA EM CHAPA DE AÇO GALVANIZADO NÚMERO 24, DESENVOLVIMENTO DE 33 CM, INCLUSO TRANSPORTE VERTICAL. AF_07/2019</t>
  </si>
  <si>
    <t xml:space="preserve"> 3.8.4</t>
  </si>
  <si>
    <t>FECHAMENTO EM ALVENARIA E REVESTIMENTO</t>
  </si>
  <si>
    <t xml:space="preserve"> 3.8.4.1</t>
  </si>
  <si>
    <t xml:space="preserve"> 3.8.4.2</t>
  </si>
  <si>
    <t>VERGA PRÉ-MOLDADA PARA PORTAS COM MAIS DE 1,5 M DE VÃO. AF_03/2016</t>
  </si>
  <si>
    <t xml:space="preserve"> 3.8.4.3</t>
  </si>
  <si>
    <t xml:space="preserve"> 3.8.4.4</t>
  </si>
  <si>
    <t xml:space="preserve"> 3.8.5</t>
  </si>
  <si>
    <t>PISO</t>
  </si>
  <si>
    <t xml:space="preserve"> 3.8.5.1</t>
  </si>
  <si>
    <t xml:space="preserve"> 3.8.5.2</t>
  </si>
  <si>
    <t>CONTRAPISO EM ARGAMASSA TRAÇO 1:4 (CIMENTO E AREIA), PREPARO MECÂNICO COM BETONEIRA 400 L, APLICADO EM ÁREAS SECAS SOBRE LAJE, NÃO ADERIDO, ACABAMENTO NÃO REFORÇADO, ESPESSURA 6CM. AF_07/2021</t>
  </si>
  <si>
    <t xml:space="preserve"> 3.8.5.3</t>
  </si>
  <si>
    <t>PISO DE BASALTO POLIDO 40X40CM</t>
  </si>
  <si>
    <t xml:space="preserve"> 3.8.6</t>
  </si>
  <si>
    <t>INSTALAÇÕES ELÉTRICAS</t>
  </si>
  <si>
    <t xml:space="preserve"> 3.8.6.1</t>
  </si>
  <si>
    <t>PONTO DE ILUMINAÇÃO RESIDENCIAL INCLUINDO INTERRUPTOR SIMPLES CONJUGADO COM PARALELO, CAIXA ELÉTRICA, ELETRODUTO, CABO, RASGO, QUEBRA E CHUMBAMENTO (EXCLUINDO LUMINÁRIA E LÂMPADA). AF_01/2016</t>
  </si>
  <si>
    <t xml:space="preserve"> 3.8.6.2</t>
  </si>
  <si>
    <t>LUMINÁRIA ARANDELA TIPO TARTARUGA, DE SOBREPOR, COM 1 LÂMPADA LED DE 6 W, SEM REATOR - FORNECIMENTO E INSTALAÇÃO. AF_02/2020</t>
  </si>
  <si>
    <t xml:space="preserve"> 3.8.6.4</t>
  </si>
  <si>
    <t>DISJUNTOR BIPOLAR TIPO DIN, CORRENTE NOMINAL DE 16A - FORNECIMENTO E INSTALAÇÃO. AF_10/2020</t>
  </si>
  <si>
    <t xml:space="preserve"> 3.9</t>
  </si>
  <si>
    <t xml:space="preserve"> 3.9.1</t>
  </si>
  <si>
    <t xml:space="preserve"> 3.9.2</t>
  </si>
  <si>
    <t xml:space="preserve"> 3.9.3</t>
  </si>
  <si>
    <t xml:space="preserve"> 3.9.4</t>
  </si>
  <si>
    <t xml:space="preserve"> 3.9.5</t>
  </si>
  <si>
    <t xml:space="preserve"> 3.9.6</t>
  </si>
  <si>
    <t xml:space="preserve"> 3.10</t>
  </si>
  <si>
    <t xml:space="preserve"> 3.10.1</t>
  </si>
  <si>
    <t>43.10.490</t>
  </si>
  <si>
    <t>CONJUNTO MOTOR-BOMBA (CENTRÍFUGA) 5 CV, MULTIESTÁGIO, HMAN= 25 a 50 MCA, Q= 21,0 a 13,3 M³/H COM QUADRO COMANDO</t>
  </si>
  <si>
    <t xml:space="preserve"> 3.10.2</t>
  </si>
  <si>
    <t>HIDRANTE DE RECALQUE NO PASSEIO EM CAIXA DE ALVENARIA DE 40x60x40cm, INCL. REGISTRO GLOBAL ANGULAR 90º de 63MM, ADAPTADOR P/ ENGATE RÁPIDO E TAMPA METÁLICA COM CORRENTE.</t>
  </si>
  <si>
    <t xml:space="preserve"> 3.10.3</t>
  </si>
  <si>
    <t>ABRIGO PARA HIDRANTE, 75X45X17CM, COM REGISTRO GLOBO ANGULAR 45 GRAUS 2 1/2", ADAPTADOR STORZ 2 1/2", MANGUEIRA DE INCÊNDIO 15M 2 1/2" E ESGUICHO EM LATÃO 2 1/2" - FORNECIMENTO E INSTALAÇÃO. AF_10/2020</t>
  </si>
  <si>
    <t xml:space="preserve"> 3.10.4</t>
  </si>
  <si>
    <t>CENTRAL DE ALARME DE INCÊNDIO ENDEREÇAVEL</t>
  </si>
  <si>
    <t xml:space="preserve"> 3.10.5</t>
  </si>
  <si>
    <t>ACIONADOR MANUAL DE ALARME DE INCÊNDIO ENDEREÇÁVEL TIPO QUEBRA VIDRO COM FORNECIMENTO E INSTALAÇÃO</t>
  </si>
  <si>
    <t xml:space="preserve"> 3.10.6</t>
  </si>
  <si>
    <t>50.05.230</t>
  </si>
  <si>
    <t>SIRENE AUDIOVISUAL TIPO ENDEREÇÁVEL</t>
  </si>
  <si>
    <t xml:space="preserve"> 3.10.7</t>
  </si>
  <si>
    <t>TUBULAÇÃO PARA INSTALAÇÃO DE ACIONADORES DE ALARMES DE INCÊNDIO, SIRENES E DETECTORES DE FUMAÇÃO - INCLUSO ELETRODUTO E CABOS</t>
  </si>
  <si>
    <t xml:space="preserve"> 3.10.8</t>
  </si>
  <si>
    <t xml:space="preserve"> 3.10.9</t>
  </si>
  <si>
    <t xml:space="preserve"> 3.10.10</t>
  </si>
  <si>
    <t xml:space="preserve"> 3.10.11</t>
  </si>
  <si>
    <t xml:space="preserve"> 3.10.12</t>
  </si>
  <si>
    <t xml:space="preserve"> 3.10.13</t>
  </si>
  <si>
    <t>CAIXA D'AGUA  EM POLIESTER REFORCADO COM FIBRA DE VIDRO, 12.000 LITROS, COM TAMPA</t>
  </si>
  <si>
    <t xml:space="preserve"> 3.11</t>
  </si>
  <si>
    <t xml:space="preserve"> 3.11.7</t>
  </si>
  <si>
    <t xml:space="preserve"> 4</t>
  </si>
  <si>
    <t>EMEB JOÃO DE BARRO</t>
  </si>
  <si>
    <t xml:space="preserve"> 4.1</t>
  </si>
  <si>
    <t xml:space="preserve"> 4.1.1</t>
  </si>
  <si>
    <t xml:space="preserve"> 4.1.2</t>
  </si>
  <si>
    <t xml:space="preserve"> 4.1.3</t>
  </si>
  <si>
    <t xml:space="preserve"> 4.1.4</t>
  </si>
  <si>
    <t xml:space="preserve"> 4.1.5</t>
  </si>
  <si>
    <t xml:space="preserve"> 4.2</t>
  </si>
  <si>
    <t xml:space="preserve"> 4.2.1</t>
  </si>
  <si>
    <t xml:space="preserve"> 4.2.2</t>
  </si>
  <si>
    <t xml:space="preserve"> 4.2.3</t>
  </si>
  <si>
    <t xml:space="preserve"> 4.2.4</t>
  </si>
  <si>
    <t xml:space="preserve"> 4.2.5</t>
  </si>
  <si>
    <t xml:space="preserve"> 4.2.6</t>
  </si>
  <si>
    <t xml:space="preserve"> 4.3</t>
  </si>
  <si>
    <t xml:space="preserve"> 4.3.1</t>
  </si>
  <si>
    <t xml:space="preserve"> 4.3.2</t>
  </si>
  <si>
    <t xml:space="preserve"> 4.3.3</t>
  </si>
  <si>
    <t>PORTA DE FERRO 1,20 X 2,10 M, 2 FLS. DE ABRIR - FORNECIMENTO E INSTALAÇÃO</t>
  </si>
  <si>
    <t xml:space="preserve"> 4.3.4</t>
  </si>
  <si>
    <t>PORTA DE FERRO 1,25 X 2,10 M, 2 FLS. DE ABRIR - FORNECIMENTO E INSTALAÇÃO</t>
  </si>
  <si>
    <t xml:space="preserve"> 4.3.5</t>
  </si>
  <si>
    <t>PORTA DE FERRO 2,05 X 2,10 M, 2 FLS. DE ABRIR - FORNECIMENTO E INSTALAÇÃO</t>
  </si>
  <si>
    <t xml:space="preserve"> 4.3.6</t>
  </si>
  <si>
    <t>PORTA DE FERRO 2,25 X 2,10 M, 2 FLS. DE ABRIR - FORNECIMENTO E INSTALAÇÃO</t>
  </si>
  <si>
    <t xml:space="preserve"> 4.3.7</t>
  </si>
  <si>
    <t>PORTA DE FERRO 3,35 X 2,10 M, 2 FLS. DE ABRIR - FORNECIMENTO E INSTALAÇÃO</t>
  </si>
  <si>
    <t xml:space="preserve"> 4.3.8</t>
  </si>
  <si>
    <t xml:space="preserve"> 4.4</t>
  </si>
  <si>
    <t xml:space="preserve"> 4.4.1</t>
  </si>
  <si>
    <t xml:space="preserve"> 4.4.2</t>
  </si>
  <si>
    <t xml:space="preserve"> 4.5</t>
  </si>
  <si>
    <t xml:space="preserve"> 4.5.1</t>
  </si>
  <si>
    <t xml:space="preserve"> 4.5.2</t>
  </si>
  <si>
    <t xml:space="preserve"> 4.6</t>
  </si>
  <si>
    <t>ESCADA DE EMERGÊNCIA</t>
  </si>
  <si>
    <t xml:space="preserve"> 4.6.1</t>
  </si>
  <si>
    <t xml:space="preserve"> 4.6.2</t>
  </si>
  <si>
    <t xml:space="preserve"> 4.6.3</t>
  </si>
  <si>
    <t xml:space="preserve"> 4.6.4</t>
  </si>
  <si>
    <t xml:space="preserve"> 4.7</t>
  </si>
  <si>
    <t xml:space="preserve"> 4.7.1</t>
  </si>
  <si>
    <t xml:space="preserve"> 4.8</t>
  </si>
  <si>
    <t xml:space="preserve"> 4.8.1</t>
  </si>
  <si>
    <t xml:space="preserve"> 4.8.2</t>
  </si>
  <si>
    <t xml:space="preserve"> 4.8.3</t>
  </si>
  <si>
    <t xml:space="preserve"> 4.8.4</t>
  </si>
  <si>
    <t xml:space="preserve"> 4.9</t>
  </si>
  <si>
    <t xml:space="preserve"> 4.9.1</t>
  </si>
  <si>
    <t xml:space="preserve"> 4.9.2</t>
  </si>
  <si>
    <t xml:space="preserve"> 4.9.3</t>
  </si>
  <si>
    <t xml:space="preserve"> 4.9.4</t>
  </si>
  <si>
    <t xml:space="preserve"> 4.9.5</t>
  </si>
  <si>
    <t xml:space="preserve"> 4.9.6</t>
  </si>
  <si>
    <t xml:space="preserve"> 4.9.7</t>
  </si>
  <si>
    <t xml:space="preserve"> 4.9.8</t>
  </si>
  <si>
    <t xml:space="preserve"> 4.9.9</t>
  </si>
  <si>
    <t xml:space="preserve"> 4.10</t>
  </si>
  <si>
    <t xml:space="preserve"> 4.10.1</t>
  </si>
  <si>
    <t xml:space="preserve"> 5</t>
  </si>
  <si>
    <t>EMEF JUSTINO CAMBOIM</t>
  </si>
  <si>
    <t xml:space="preserve"> 5.1</t>
  </si>
  <si>
    <t xml:space="preserve"> 5.1.1</t>
  </si>
  <si>
    <t xml:space="preserve"> 5.1.2</t>
  </si>
  <si>
    <t xml:space="preserve"> 5.1.3</t>
  </si>
  <si>
    <t xml:space="preserve"> 5.1.4</t>
  </si>
  <si>
    <t xml:space="preserve"> 5.1.5</t>
  </si>
  <si>
    <t xml:space="preserve"> 5.1.6</t>
  </si>
  <si>
    <t xml:space="preserve"> 5.2</t>
  </si>
  <si>
    <t xml:space="preserve"> 5.2.1</t>
  </si>
  <si>
    <t xml:space="preserve"> 5.2.2</t>
  </si>
  <si>
    <t xml:space="preserve"> 5.2.3</t>
  </si>
  <si>
    <t xml:space="preserve"> 5.2.4</t>
  </si>
  <si>
    <t xml:space="preserve"> 5.2.5</t>
  </si>
  <si>
    <t xml:space="preserve"> 5.2.6</t>
  </si>
  <si>
    <t xml:space="preserve"> 5.2.7</t>
  </si>
  <si>
    <t xml:space="preserve"> 5.2.8</t>
  </si>
  <si>
    <t xml:space="preserve"> 5.2.9</t>
  </si>
  <si>
    <t xml:space="preserve"> 5.3</t>
  </si>
  <si>
    <t xml:space="preserve"> 5.3.1</t>
  </si>
  <si>
    <t>PORTA DE FERRO 1,60 X 2,10 M, 2 FLS. DE ABRIR - FORNECIMENTO E INSTALAÇÃO</t>
  </si>
  <si>
    <t xml:space="preserve"> 5.3.2</t>
  </si>
  <si>
    <t>PORTÃO 1,60x2,10M  EM TUBO DE AÇO GALVANIZADO DE 2" COM TELA ALAMBRADO, INCL. PILARES DE SUSTENTAÇÃO</t>
  </si>
  <si>
    <t xml:space="preserve"> 5.4</t>
  </si>
  <si>
    <t xml:space="preserve"> 5.4.1</t>
  </si>
  <si>
    <t xml:space="preserve"> 5.4.2</t>
  </si>
  <si>
    <t xml:space="preserve"> 5.5</t>
  </si>
  <si>
    <t xml:space="preserve"> 5.5.1</t>
  </si>
  <si>
    <t xml:space="preserve"> 5.5.2</t>
  </si>
  <si>
    <t xml:space="preserve"> 5.6</t>
  </si>
  <si>
    <t xml:space="preserve"> 5.6.1</t>
  </si>
  <si>
    <t xml:space="preserve"> 5.6.2</t>
  </si>
  <si>
    <t xml:space="preserve"> 5.6.3</t>
  </si>
  <si>
    <t xml:space="preserve"> 5.6.4</t>
  </si>
  <si>
    <t xml:space="preserve"> 5.7</t>
  </si>
  <si>
    <t xml:space="preserve"> 5.7.1</t>
  </si>
  <si>
    <t xml:space="preserve"> 5.7.2</t>
  </si>
  <si>
    <t xml:space="preserve"> 5.8</t>
  </si>
  <si>
    <t xml:space="preserve"> 5.8.1</t>
  </si>
  <si>
    <t xml:space="preserve"> 5.8.2</t>
  </si>
  <si>
    <t xml:space="preserve"> 5.8.3</t>
  </si>
  <si>
    <t xml:space="preserve"> 5.8.4</t>
  </si>
  <si>
    <t xml:space="preserve"> 5.9</t>
  </si>
  <si>
    <t xml:space="preserve"> 5.9.1</t>
  </si>
  <si>
    <t xml:space="preserve"> 5.9.2</t>
  </si>
  <si>
    <t xml:space="preserve"> 5.9.3</t>
  </si>
  <si>
    <t xml:space="preserve"> 5.9.4</t>
  </si>
  <si>
    <t xml:space="preserve"> 5.9.5</t>
  </si>
  <si>
    <t xml:space="preserve"> 5.9.6</t>
  </si>
  <si>
    <t xml:space="preserve"> 5.9.7</t>
  </si>
  <si>
    <t xml:space="preserve"> 5.9.8</t>
  </si>
  <si>
    <t xml:space="preserve"> 5.9.9</t>
  </si>
  <si>
    <t xml:space="preserve"> 5.9.10</t>
  </si>
  <si>
    <t xml:space="preserve"> 5.9.11</t>
  </si>
  <si>
    <t xml:space="preserve"> 5.9.12</t>
  </si>
  <si>
    <t xml:space="preserve"> 5.10</t>
  </si>
  <si>
    <t xml:space="preserve"> 5.10.1</t>
  </si>
  <si>
    <t xml:space="preserve"> 6</t>
  </si>
  <si>
    <t>EMEF OTAVIANO SILVEIRA</t>
  </si>
  <si>
    <t xml:space="preserve"> 6.1</t>
  </si>
  <si>
    <t xml:space="preserve"> 6.1.1</t>
  </si>
  <si>
    <t xml:space="preserve"> 6.1.2</t>
  </si>
  <si>
    <t xml:space="preserve"> 6.1.3</t>
  </si>
  <si>
    <t xml:space="preserve"> 6.1.4</t>
  </si>
  <si>
    <t xml:space="preserve"> 6.1.5</t>
  </si>
  <si>
    <t xml:space="preserve"> 6.1.6</t>
  </si>
  <si>
    <t xml:space="preserve"> 6.1.7</t>
  </si>
  <si>
    <t xml:space="preserve"> 6.1.8</t>
  </si>
  <si>
    <t xml:space="preserve"> 6.2</t>
  </si>
  <si>
    <t xml:space="preserve"> 6.2.1</t>
  </si>
  <si>
    <t xml:space="preserve"> 6.2.2</t>
  </si>
  <si>
    <t xml:space="preserve"> 6.2.3</t>
  </si>
  <si>
    <t>REMOÇÃO DE CHAPAS E PERFIS DE DRYWALL, DE FORMA MANUAL, SEM REAPROVEITAMENTO. AF_12/2017</t>
  </si>
  <si>
    <t xml:space="preserve"> 6.2.4</t>
  </si>
  <si>
    <t xml:space="preserve"> 6.2.5</t>
  </si>
  <si>
    <t xml:space="preserve"> 6.2.6</t>
  </si>
  <si>
    <t xml:space="preserve"> 6.2.7</t>
  </si>
  <si>
    <t xml:space="preserve"> 6.2.8</t>
  </si>
  <si>
    <t xml:space="preserve"> 6.2.9</t>
  </si>
  <si>
    <t>ESCAVAÇÃO MANUAL DE VALA COM PROFUNDIDADE MENOR OU IGUAL A 1,30 M. AF_02/2021</t>
  </si>
  <si>
    <t xml:space="preserve"> 6.2.10</t>
  </si>
  <si>
    <t xml:space="preserve"> 6.2.11</t>
  </si>
  <si>
    <t xml:space="preserve"> 6.3</t>
  </si>
  <si>
    <t xml:space="preserve"> 6.3.1</t>
  </si>
  <si>
    <t>PORTA CHAPA DE ACO 1 FL.0,80x2,10m-COM FERRAGENS</t>
  </si>
  <si>
    <t xml:space="preserve"> 6.3.2</t>
  </si>
  <si>
    <t>PORTA CHAPA DE ACO 1 FL.0,90x2,10m-COM FERRAGENS</t>
  </si>
  <si>
    <t xml:space="preserve"> 6.3.3</t>
  </si>
  <si>
    <t xml:space="preserve"> 6.3.4</t>
  </si>
  <si>
    <t>PORTA DE FERRO 1,30 X 2,10 M, 2 FLS. DE ABRIR - FORNECIMENTO E INSTALAÇÃO</t>
  </si>
  <si>
    <t xml:space="preserve"> 6.3.5</t>
  </si>
  <si>
    <t xml:space="preserve"> 6.3.6</t>
  </si>
  <si>
    <t xml:space="preserve"> 6.4</t>
  </si>
  <si>
    <t>REVESTIMENTOS</t>
  </si>
  <si>
    <t xml:space="preserve"> 6.4.1</t>
  </si>
  <si>
    <t xml:space="preserve"> 6.4.2</t>
  </si>
  <si>
    <t xml:space="preserve"> 6.5</t>
  </si>
  <si>
    <t xml:space="preserve"> 6.5.1</t>
  </si>
  <si>
    <t xml:space="preserve"> 6.6</t>
  </si>
  <si>
    <t xml:space="preserve"> 6.6.1</t>
  </si>
  <si>
    <t xml:space="preserve"> 6.6.2</t>
  </si>
  <si>
    <t xml:space="preserve"> 6.6.3</t>
  </si>
  <si>
    <t xml:space="preserve"> 6.6.4</t>
  </si>
  <si>
    <t xml:space="preserve"> 6.7</t>
  </si>
  <si>
    <t>CORRIMÃO E GUARDA CORPO ESCADAS EXISTENTES E ARQUIBANCADA</t>
  </si>
  <si>
    <t xml:space="preserve"> 6.7.1</t>
  </si>
  <si>
    <t xml:space="preserve"> 6.8</t>
  </si>
  <si>
    <t>RESERVATÓRIO / CASA DE BOMBAS</t>
  </si>
  <si>
    <t xml:space="preserve"> 6.8.1</t>
  </si>
  <si>
    <t xml:space="preserve"> 6.8.1.1</t>
  </si>
  <si>
    <t xml:space="preserve"> 6.8.1.2</t>
  </si>
  <si>
    <t xml:space="preserve"> 6.8.1.3</t>
  </si>
  <si>
    <t xml:space="preserve"> 6.8.1.4</t>
  </si>
  <si>
    <t xml:space="preserve"> 6.8.1.5</t>
  </si>
  <si>
    <t xml:space="preserve"> 6.8.1.6</t>
  </si>
  <si>
    <t xml:space="preserve"> 6.8.1.7</t>
  </si>
  <si>
    <t xml:space="preserve"> 6.8.1.8</t>
  </si>
  <si>
    <t xml:space="preserve"> 6.8.1.9</t>
  </si>
  <si>
    <t xml:space="preserve"> 6.8.1.10</t>
  </si>
  <si>
    <t xml:space="preserve"> 6.8.1.11</t>
  </si>
  <si>
    <t xml:space="preserve"> 6.8.2</t>
  </si>
  <si>
    <t xml:space="preserve"> 6.8.2.1</t>
  </si>
  <si>
    <t xml:space="preserve"> 6.8.2.2</t>
  </si>
  <si>
    <t xml:space="preserve"> 6.8.2.3</t>
  </si>
  <si>
    <t xml:space="preserve"> 6.8.2.4</t>
  </si>
  <si>
    <t xml:space="preserve"> 6.8.2.5</t>
  </si>
  <si>
    <t xml:space="preserve"> 6.8.2.6</t>
  </si>
  <si>
    <t xml:space="preserve"> 6.8.2.7</t>
  </si>
  <si>
    <t xml:space="preserve"> 6.8.3</t>
  </si>
  <si>
    <t xml:space="preserve"> 6.8.3.1</t>
  </si>
  <si>
    <t xml:space="preserve"> 6.8.3.2</t>
  </si>
  <si>
    <t>RUFO EM CHAPA DE AÇO GALVANIZADO NÚMERO 24, CORTE DE 25 CM, INCLUSO TRANSPORTE VERTICAL. AF_07/2019</t>
  </si>
  <si>
    <t xml:space="preserve"> 6.8.4</t>
  </si>
  <si>
    <t xml:space="preserve"> 6.8.4.1</t>
  </si>
  <si>
    <t xml:space="preserve"> 6.8.4.2</t>
  </si>
  <si>
    <t xml:space="preserve"> 6.8.4.3</t>
  </si>
  <si>
    <t xml:space="preserve"> 6.8.4.4</t>
  </si>
  <si>
    <t xml:space="preserve"> 6.8.5</t>
  </si>
  <si>
    <t xml:space="preserve"> 6.8.5.1</t>
  </si>
  <si>
    <t xml:space="preserve"> 6.8.5.2</t>
  </si>
  <si>
    <t xml:space="preserve"> 6.8.6</t>
  </si>
  <si>
    <t>ESQUADRIA</t>
  </si>
  <si>
    <t xml:space="preserve"> 6.8.6.1</t>
  </si>
  <si>
    <t>SEINFRA</t>
  </si>
  <si>
    <t>C4396</t>
  </si>
  <si>
    <t>PORTA TIPO VENEZIANA  0,60x1.80 (FORNECIMENTO E MONTAGEM)</t>
  </si>
  <si>
    <t xml:space="preserve"> 6.8.7</t>
  </si>
  <si>
    <t xml:space="preserve"> 6.8.7.1</t>
  </si>
  <si>
    <t xml:space="preserve"> 6.8.7.2</t>
  </si>
  <si>
    <t xml:space="preserve"> 6.8.7.3</t>
  </si>
  <si>
    <t>PONTO DE TOMADA RESIDENCIAL INCLUINDO TOMADA 10A/250V, CAIXA ELÉTRICA, ELETRODUTO, CABO, RASGO, QUEBRA E CHUMBAMENTO. AF_01/2016</t>
  </si>
  <si>
    <t xml:space="preserve"> 6.8.7.4</t>
  </si>
  <si>
    <t xml:space="preserve"> 6.8.8</t>
  </si>
  <si>
    <t>RESERVATÓRIO</t>
  </si>
  <si>
    <t xml:space="preserve"> 6.8.8.1</t>
  </si>
  <si>
    <t xml:space="preserve"> 6.9</t>
  </si>
  <si>
    <t xml:space="preserve"> 6.9.1</t>
  </si>
  <si>
    <t xml:space="preserve"> 6.9.2</t>
  </si>
  <si>
    <t xml:space="preserve"> 6.9.3</t>
  </si>
  <si>
    <t xml:space="preserve"> 6.9.4</t>
  </si>
  <si>
    <t xml:space="preserve"> 6.10</t>
  </si>
  <si>
    <t xml:space="preserve"> 6.10.1</t>
  </si>
  <si>
    <t xml:space="preserve"> 6.10.2</t>
  </si>
  <si>
    <t xml:space="preserve"> 6.10.3</t>
  </si>
  <si>
    <t xml:space="preserve"> 6.10.4</t>
  </si>
  <si>
    <t xml:space="preserve"> 6.10.5</t>
  </si>
  <si>
    <t xml:space="preserve"> 6.10.6</t>
  </si>
  <si>
    <t xml:space="preserve"> 6.10.7</t>
  </si>
  <si>
    <t xml:space="preserve"> 6.10.8</t>
  </si>
  <si>
    <t xml:space="preserve"> 6.10.9</t>
  </si>
  <si>
    <t>LUMINARIA COM SINALIZAÇÃO DE BALIZAMENTO, DUPLA FACE, 3W.</t>
  </si>
  <si>
    <t xml:space="preserve"> 6.10.10</t>
  </si>
  <si>
    <t xml:space="preserve"> 6.10.11</t>
  </si>
  <si>
    <t xml:space="preserve"> 6.10.12</t>
  </si>
  <si>
    <t xml:space="preserve"> 6.10.13</t>
  </si>
  <si>
    <t xml:space="preserve"> 6.10.14</t>
  </si>
  <si>
    <t xml:space="preserve"> 6.11</t>
  </si>
  <si>
    <t>SERVIÇOS FINAIS</t>
  </si>
  <si>
    <t xml:space="preserve"> 6.11.1</t>
  </si>
  <si>
    <t xml:space="preserve"> 6.11.3</t>
  </si>
  <si>
    <t>RECOMPOSIÇÃO DE PAVIMENTO EM PISO INTERTRAVADO, COM REAPROVEITAMENTO DOS BLOCOS INTERTRAVADOS, PARA FECHAMENTO DE VALAS - INCLUSO RETIRADA E COLOCAÇÃO DO MATERIAL. AF_12/2020</t>
  </si>
  <si>
    <t xml:space="preserve"> 6.12</t>
  </si>
  <si>
    <t xml:space="preserve"> 6.12.1</t>
  </si>
  <si>
    <t xml:space="preserve"> 7</t>
  </si>
  <si>
    <t>EMEF JULIO STROHER</t>
  </si>
  <si>
    <t xml:space="preserve"> 7.1</t>
  </si>
  <si>
    <t xml:space="preserve"> 7.1.1</t>
  </si>
  <si>
    <t xml:space="preserve"> 7.1.2</t>
  </si>
  <si>
    <t xml:space="preserve"> 7.1.3</t>
  </si>
  <si>
    <t xml:space="preserve"> 7.1.4</t>
  </si>
  <si>
    <t xml:space="preserve"> 7.1.5</t>
  </si>
  <si>
    <t xml:space="preserve"> 7.1.6</t>
  </si>
  <si>
    <t xml:space="preserve"> 7.2</t>
  </si>
  <si>
    <t xml:space="preserve"> 7.2.1</t>
  </si>
  <si>
    <t xml:space="preserve"> 7.2.2</t>
  </si>
  <si>
    <t xml:space="preserve"> 7.2.3</t>
  </si>
  <si>
    <t xml:space="preserve"> 7.2.4</t>
  </si>
  <si>
    <t xml:space="preserve"> 7.2.5</t>
  </si>
  <si>
    <t>C4502</t>
  </si>
  <si>
    <t>REMANEJAMENTO DE DIVISÓRIA - DESMONTAGEM E REMONTAGEM</t>
  </si>
  <si>
    <t xml:space="preserve"> 7.2.6</t>
  </si>
  <si>
    <t xml:space="preserve"> 7.2.7</t>
  </si>
  <si>
    <t xml:space="preserve"> 7.2.8</t>
  </si>
  <si>
    <t xml:space="preserve"> 7.2.9</t>
  </si>
  <si>
    <t xml:space="preserve"> 7.2.10</t>
  </si>
  <si>
    <t xml:space="preserve"> 7.3</t>
  </si>
  <si>
    <t xml:space="preserve"> 7.3.1</t>
  </si>
  <si>
    <t>KIT DE PORTA DE MADEIRA PARA PINTURA, SEMI-OCA (PESADA OU SUPERPESADA), PADRÃO POPULAR, 90X210CM, ESPESSURA DE 3,5CM, ITENS INCLUSOS: DOBRADIÇAS, MONTAGEM E INSTALAÇÃO DO BATENTE, FECHADURA COM EXECUÇÃO DO FURO - FORNECIMENTO E INSTALAÇÃO. AF_12/2019</t>
  </si>
  <si>
    <t xml:space="preserve"> 7.3.2</t>
  </si>
  <si>
    <t>PORTA DE ALUMÍNIO 1,60 X 2,20 M, 2 FLS. DE ABRIR, COM VIDRO INCOLOR 4 MM - FORNECIMENTO E INSTALAÇÃO</t>
  </si>
  <si>
    <t xml:space="preserve"> 7.3.3</t>
  </si>
  <si>
    <t>PORTA DE ALUMÍNIO 1,65 X 2,10 M, 2 FLS. DE ABRIR, COM VIDRO INCOLOR 4 MM - FORNECIMENTO E INSTALAÇÃO</t>
  </si>
  <si>
    <t xml:space="preserve"> 7.3.4</t>
  </si>
  <si>
    <t>PORTA DE ALUMÍNIO 2,20 X 2,20 M, 2 FLS. DE ABRIR, COM VIDRO INCOLOR 4 MM - FORNECIMENTO E INSTALAÇÃO</t>
  </si>
  <si>
    <t xml:space="preserve"> 7.3.5</t>
  </si>
  <si>
    <t>PORTÃO 2,20x2,20M EM TUBO DE AÇO GALVANIZADO DE 2" COM TELA ALAMBRADO, INCL. PILARES DE SUSTENTAÇÃO</t>
  </si>
  <si>
    <t xml:space="preserve"> 7.3.6</t>
  </si>
  <si>
    <t>PORTÃO 1,10x2,20M EM TUBO DE AÇO GALVANIZADO DE 2" COM TELA ALAMBRADO, INCL. PILARES DE SUSTENTAÇÃO</t>
  </si>
  <si>
    <t xml:space="preserve"> 7.3.7</t>
  </si>
  <si>
    <t>BARRA ANTIPANICO SIMPLES, CEGA EM LADO OPOSTO, COR CINZA</t>
  </si>
  <si>
    <t xml:space="preserve"> 7.3.8</t>
  </si>
  <si>
    <t xml:space="preserve"> 7.4</t>
  </si>
  <si>
    <t xml:space="preserve"> 7.4.1</t>
  </si>
  <si>
    <t xml:space="preserve"> 7.4.2</t>
  </si>
  <si>
    <t xml:space="preserve"> 7.4.3</t>
  </si>
  <si>
    <t xml:space="preserve"> 7.5</t>
  </si>
  <si>
    <t xml:space="preserve"> 7.5.1</t>
  </si>
  <si>
    <t xml:space="preserve"> 7.6</t>
  </si>
  <si>
    <t>ESCADA DE EMERGENCIA / GUARDA CORPO E CORRIMÃO</t>
  </si>
  <si>
    <t xml:space="preserve"> 7.6.1</t>
  </si>
  <si>
    <t xml:space="preserve"> 7.6.2</t>
  </si>
  <si>
    <t xml:space="preserve"> 7.6.3</t>
  </si>
  <si>
    <t xml:space="preserve"> 7.6.4</t>
  </si>
  <si>
    <t xml:space="preserve"> 7.7</t>
  </si>
  <si>
    <t xml:space="preserve"> 7.7.1</t>
  </si>
  <si>
    <t xml:space="preserve"> 7.8</t>
  </si>
  <si>
    <t xml:space="preserve"> 7.8.1</t>
  </si>
  <si>
    <t xml:space="preserve"> 7.8.2</t>
  </si>
  <si>
    <t xml:space="preserve"> 7.8.3</t>
  </si>
  <si>
    <t xml:space="preserve"> 7.8.4</t>
  </si>
  <si>
    <t xml:space="preserve"> 7.8.5</t>
  </si>
  <si>
    <t xml:space="preserve"> 7.8.6</t>
  </si>
  <si>
    <t xml:space="preserve"> 7.9</t>
  </si>
  <si>
    <t xml:space="preserve"> 7.9.1</t>
  </si>
  <si>
    <t xml:space="preserve"> 7.9.2</t>
  </si>
  <si>
    <t xml:space="preserve"> 7.9.3</t>
  </si>
  <si>
    <t xml:space="preserve"> 7.9.4</t>
  </si>
  <si>
    <t xml:space="preserve"> 7.9.5</t>
  </si>
  <si>
    <t xml:space="preserve"> 7.9.6</t>
  </si>
  <si>
    <t xml:space="preserve"> 7.9.7</t>
  </si>
  <si>
    <t xml:space="preserve"> 7.9.8</t>
  </si>
  <si>
    <t xml:space="preserve"> 7.9.9</t>
  </si>
  <si>
    <t xml:space="preserve"> 7.9.10</t>
  </si>
  <si>
    <t xml:space="preserve"> 7.9.11</t>
  </si>
  <si>
    <t xml:space="preserve"> 7.9.12</t>
  </si>
  <si>
    <t xml:space="preserve"> 7.9.13</t>
  </si>
  <si>
    <t xml:space="preserve"> 7.10</t>
  </si>
  <si>
    <t xml:space="preserve"> 7.10.1</t>
  </si>
  <si>
    <t xml:space="preserve"> 7.10.2</t>
  </si>
  <si>
    <t>REASSENTAMENTO DE BLOCOS SEXTAVADO PARA PISO INTERTRAVADO, ESPESSURA DE 6 CM, EM CALÇADA, COM REAPROVEITAMENTO DOS BLOCOS SEXTAVADOS - INCLUSO RETIRADA E COLOCAÇÃO DO MATERIAL. AF_12/2020</t>
  </si>
  <si>
    <t xml:space="preserve"> 7.11</t>
  </si>
  <si>
    <t xml:space="preserve"> 7.11.1</t>
  </si>
  <si>
    <t xml:space="preserve"> 8</t>
  </si>
  <si>
    <t>EMEF MARECHAL BITENCOURT</t>
  </si>
  <si>
    <t xml:space="preserve"> 8.1</t>
  </si>
  <si>
    <t xml:space="preserve"> 8.1.1</t>
  </si>
  <si>
    <t xml:space="preserve"> 8.1.2</t>
  </si>
  <si>
    <t xml:space="preserve"> 8.1.3</t>
  </si>
  <si>
    <t xml:space="preserve"> 8.1.4</t>
  </si>
  <si>
    <t xml:space="preserve"> 8.1.5</t>
  </si>
  <si>
    <t xml:space="preserve"> 8.1.6</t>
  </si>
  <si>
    <t xml:space="preserve"> 8.1.7</t>
  </si>
  <si>
    <t xml:space="preserve"> 8.1.8</t>
  </si>
  <si>
    <t xml:space="preserve"> 8.2</t>
  </si>
  <si>
    <t xml:space="preserve"> 8.2.1</t>
  </si>
  <si>
    <t xml:space="preserve"> 8.2.2</t>
  </si>
  <si>
    <t xml:space="preserve"> 8.2.3</t>
  </si>
  <si>
    <t xml:space="preserve"> 8.2.4</t>
  </si>
  <si>
    <t>REMOÇÃO DE TELHAS DE FIBROCIMENTO, METÁLICA E CERÂMICA, DE FORMA MECANIZADA, COM USO DE GUINDASTE, SEM REAPROVEITAMENTO. AF_12/2017</t>
  </si>
  <si>
    <t xml:space="preserve"> 8.2.5</t>
  </si>
  <si>
    <t xml:space="preserve"> 8.2.7</t>
  </si>
  <si>
    <t>REMOÇÃO DE TRAMA DE MADEIRA PARA COBERTURA, DE FORMA MANUAL, SEM REAPROVEITAMENTO. AF_12/2017</t>
  </si>
  <si>
    <t xml:space="preserve"> 8.2.8</t>
  </si>
  <si>
    <t xml:space="preserve"> 8.2.9</t>
  </si>
  <si>
    <t xml:space="preserve"> 8.2.10</t>
  </si>
  <si>
    <t>REMOÇÃO DE RAÍZES REMANESCENTES DE TRONCO DE ÁRVORE COM DIÂMETRO MAIOR OU IGUAL A 0,60 M.AF_05/2018</t>
  </si>
  <si>
    <t xml:space="preserve"> 8.2.11</t>
  </si>
  <si>
    <t xml:space="preserve"> 8.2.12</t>
  </si>
  <si>
    <t xml:space="preserve"> 8.2.13</t>
  </si>
  <si>
    <t xml:space="preserve"> 8.3</t>
  </si>
  <si>
    <t xml:space="preserve"> 8.3.1</t>
  </si>
  <si>
    <t>PORTA DE ALUMÍNIO 2,00 X 2,10 M, 2 FLS. DE ABRIR, COM VIDRO INCOLOR 4 MM - FORNECIMENTO E INSTALAÇÃO</t>
  </si>
  <si>
    <t xml:space="preserve"> 8.3.2</t>
  </si>
  <si>
    <t>PORTA DE ALUMÍNIO 1,70 X 2,10 M, 2 FLS. DE ABRIR, COM VIDRO INCOLOR 4 MM - FORNECIMENTO E INSTALAÇÃO</t>
  </si>
  <si>
    <t xml:space="preserve"> 8.3.3</t>
  </si>
  <si>
    <t>PORTA DE ALUMÍNIO 1,30 X 2,10 M, 2 FLS. DE ABRIR, COM VIDRO INCOLOR 4 MM - FORNECIMENTO E INSTALAÇÃO</t>
  </si>
  <si>
    <t xml:space="preserve"> 8.3.4</t>
  </si>
  <si>
    <t>PORTA DE ALUMÍNIO 1,00 X 2,10 M, 1 FL. DE ABRIR - FORNECIMENTO E INSTALAÇÃO</t>
  </si>
  <si>
    <t xml:space="preserve"> 8.3.5</t>
  </si>
  <si>
    <t xml:space="preserve"> 8.3.6</t>
  </si>
  <si>
    <t xml:space="preserve"> 8.3.7</t>
  </si>
  <si>
    <t xml:space="preserve"> 8.4</t>
  </si>
  <si>
    <t xml:space="preserve"> 8.4.1</t>
  </si>
  <si>
    <t xml:space="preserve"> 8.4.2</t>
  </si>
  <si>
    <t xml:space="preserve"> 8.5</t>
  </si>
  <si>
    <t xml:space="preserve"> 8.5.1</t>
  </si>
  <si>
    <t xml:space="preserve"> 8.6</t>
  </si>
  <si>
    <t xml:space="preserve"> 8.6.1</t>
  </si>
  <si>
    <t xml:space="preserve"> 8.6.2</t>
  </si>
  <si>
    <t xml:space="preserve"> 8.6.3</t>
  </si>
  <si>
    <t xml:space="preserve"> 8.6.4</t>
  </si>
  <si>
    <t xml:space="preserve"> 8.7</t>
  </si>
  <si>
    <t xml:space="preserve"> 8.7.1</t>
  </si>
  <si>
    <t xml:space="preserve"> 8.8</t>
  </si>
  <si>
    <t xml:space="preserve"> 8.8.1</t>
  </si>
  <si>
    <t xml:space="preserve"> 8.8.1.1</t>
  </si>
  <si>
    <t xml:space="preserve"> 8.8.1.2</t>
  </si>
  <si>
    <t xml:space="preserve"> 8.8.1.3</t>
  </si>
  <si>
    <t xml:space="preserve"> 8.8.1.4</t>
  </si>
  <si>
    <t xml:space="preserve"> 8.8.1.5</t>
  </si>
  <si>
    <t xml:space="preserve"> 8.8.1.6</t>
  </si>
  <si>
    <t xml:space="preserve"> 8.8.1.7</t>
  </si>
  <si>
    <t xml:space="preserve"> 8.8.1.8</t>
  </si>
  <si>
    <t xml:space="preserve"> 8.8.1.9</t>
  </si>
  <si>
    <t xml:space="preserve"> 8.8.1.10</t>
  </si>
  <si>
    <t xml:space="preserve"> 8.8.1.11</t>
  </si>
  <si>
    <t xml:space="preserve"> 8.8.2</t>
  </si>
  <si>
    <t xml:space="preserve"> 8.8.2.1</t>
  </si>
  <si>
    <t xml:space="preserve"> 8.8.2.2</t>
  </si>
  <si>
    <t xml:space="preserve"> 8.8.2.3</t>
  </si>
  <si>
    <t xml:space="preserve"> 8.8.2.4</t>
  </si>
  <si>
    <t xml:space="preserve"> 8.8.2.5</t>
  </si>
  <si>
    <t xml:space="preserve"> 8.8.2.6</t>
  </si>
  <si>
    <t xml:space="preserve"> 8.8.2.7</t>
  </si>
  <si>
    <t xml:space="preserve"> 8.8.3</t>
  </si>
  <si>
    <t xml:space="preserve"> 8.8.3.1</t>
  </si>
  <si>
    <t xml:space="preserve"> 8.8.3.2</t>
  </si>
  <si>
    <t xml:space="preserve"> 8.8.4</t>
  </si>
  <si>
    <t xml:space="preserve"> 8.8.4.1</t>
  </si>
  <si>
    <t xml:space="preserve"> 8.8.4.2</t>
  </si>
  <si>
    <t>VERGA MOLDADA IN LOCO EM CONCRETO PARA JANELAS COM ATÉ 1,5 M DE VÃO. AF_03/2016</t>
  </si>
  <si>
    <t xml:space="preserve"> 8.8.4.3</t>
  </si>
  <si>
    <t xml:space="preserve"> 8.8.4.4</t>
  </si>
  <si>
    <t xml:space="preserve"> 8.8.5</t>
  </si>
  <si>
    <t xml:space="preserve"> 8.8.5.1</t>
  </si>
  <si>
    <t xml:space="preserve"> 8.8.5.2</t>
  </si>
  <si>
    <t xml:space="preserve"> 8.8.5.3</t>
  </si>
  <si>
    <t xml:space="preserve"> 8.8.6</t>
  </si>
  <si>
    <t xml:space="preserve"> 8.9</t>
  </si>
  <si>
    <t xml:space="preserve"> 8.9.1</t>
  </si>
  <si>
    <t xml:space="preserve"> 8.9.1.1</t>
  </si>
  <si>
    <t xml:space="preserve"> 8.9.1.2</t>
  </si>
  <si>
    <t xml:space="preserve"> 8.9.1.3</t>
  </si>
  <si>
    <t xml:space="preserve"> 8.9.1.4</t>
  </si>
  <si>
    <t xml:space="preserve"> 8.9.1.5</t>
  </si>
  <si>
    <t xml:space="preserve"> 8.9.1.6</t>
  </si>
  <si>
    <t xml:space="preserve"> 8.9.1.7</t>
  </si>
  <si>
    <t xml:space="preserve"> 8.9.1.8</t>
  </si>
  <si>
    <t xml:space="preserve"> 8.9.1.9</t>
  </si>
  <si>
    <t xml:space="preserve"> 8.9.1.10</t>
  </si>
  <si>
    <t xml:space="preserve"> 8.9.1.11</t>
  </si>
  <si>
    <t xml:space="preserve"> 8.9.2</t>
  </si>
  <si>
    <t xml:space="preserve"> 8.9.2.1</t>
  </si>
  <si>
    <t xml:space="preserve"> 8.9.2.2</t>
  </si>
  <si>
    <t xml:space="preserve"> 8.9.2.3</t>
  </si>
  <si>
    <t xml:space="preserve"> 8.9.2.4</t>
  </si>
  <si>
    <t xml:space="preserve"> 8.9.2.5</t>
  </si>
  <si>
    <t xml:space="preserve"> 8.9.2.6</t>
  </si>
  <si>
    <t xml:space="preserve"> 8.9.2.7</t>
  </si>
  <si>
    <t xml:space="preserve"> 8.9.3</t>
  </si>
  <si>
    <t xml:space="preserve"> 8.9.3.1</t>
  </si>
  <si>
    <t xml:space="preserve"> 8.9.3.2</t>
  </si>
  <si>
    <t xml:space="preserve"> 8.9.4</t>
  </si>
  <si>
    <t xml:space="preserve"> 8.9.4.1</t>
  </si>
  <si>
    <t xml:space="preserve"> 8.9.4.2</t>
  </si>
  <si>
    <t xml:space="preserve"> 8.9.4.3</t>
  </si>
  <si>
    <t xml:space="preserve"> 8.9.4.4</t>
  </si>
  <si>
    <t xml:space="preserve"> 8.9.5</t>
  </si>
  <si>
    <t xml:space="preserve"> 8.9.5.1</t>
  </si>
  <si>
    <t xml:space="preserve"> 8.9.5.2</t>
  </si>
  <si>
    <t xml:space="preserve"> 8.9.6</t>
  </si>
  <si>
    <t xml:space="preserve"> 8.9.6.1</t>
  </si>
  <si>
    <t xml:space="preserve"> 8.9.7</t>
  </si>
  <si>
    <t xml:space="preserve"> 8.9.7.1</t>
  </si>
  <si>
    <t xml:space="preserve"> 8.9.7.2</t>
  </si>
  <si>
    <t xml:space="preserve"> 8.9.7.3</t>
  </si>
  <si>
    <t xml:space="preserve"> 8.9.7.4</t>
  </si>
  <si>
    <t xml:space="preserve"> 8.9.8</t>
  </si>
  <si>
    <t xml:space="preserve"> 8.9.8.1</t>
  </si>
  <si>
    <t xml:space="preserve"> 8.10</t>
  </si>
  <si>
    <t xml:space="preserve"> 8.10.1</t>
  </si>
  <si>
    <t xml:space="preserve"> 8.10.2</t>
  </si>
  <si>
    <t xml:space="preserve"> 8.10.3</t>
  </si>
  <si>
    <t xml:space="preserve"> 8.10.4</t>
  </si>
  <si>
    <t xml:space="preserve"> 8.11</t>
  </si>
  <si>
    <t xml:space="preserve"> 8.11.1</t>
  </si>
  <si>
    <t xml:space="preserve"> 8.11.2</t>
  </si>
  <si>
    <t xml:space="preserve"> 8.11.3</t>
  </si>
  <si>
    <t xml:space="preserve"> 8.11.4</t>
  </si>
  <si>
    <t xml:space="preserve"> 8.11.5</t>
  </si>
  <si>
    <t xml:space="preserve"> 8.11.6</t>
  </si>
  <si>
    <t xml:space="preserve"> 8.11.7</t>
  </si>
  <si>
    <t xml:space="preserve"> 8.11.8</t>
  </si>
  <si>
    <t xml:space="preserve"> 8.11.9</t>
  </si>
  <si>
    <t xml:space="preserve"> 8.11.10</t>
  </si>
  <si>
    <t xml:space="preserve"> 8.11.11</t>
  </si>
  <si>
    <t xml:space="preserve"> 8.11.12</t>
  </si>
  <si>
    <t xml:space="preserve"> 8.11.13</t>
  </si>
  <si>
    <t xml:space="preserve"> 8.12</t>
  </si>
  <si>
    <t xml:space="preserve"> 8.12.1</t>
  </si>
  <si>
    <t xml:space="preserve"> 8.12.2</t>
  </si>
  <si>
    <t xml:space="preserve"> 8.13</t>
  </si>
  <si>
    <t xml:space="preserve"> 8.13.1</t>
  </si>
  <si>
    <t xml:space="preserve"> 8.13.2</t>
  </si>
  <si>
    <t>COMPOSIÇÃO PARAMÉTRICA DE PONTO ELÉTRICO DE TOMADA DE USO GERAL 2P+T (10A/250V) EM EDIFÍCIO RESIDENCIAL COM ELETRODUTO EMBUTIDO SEM NECESSIDADE DE RASGOS, INCLUSO TOMADA, ELETRODUTO, CABO E QUEBRA. AF_11/2022</t>
  </si>
  <si>
    <t xml:space="preserve"> 8.13.3</t>
  </si>
  <si>
    <t>CABO DE COBRE FLEXÍVEL ISOLADO, 2,5 MM², ANTI-CHAMA 450/750 V, PARA CIRCUITOS TERMINAIS - FORNECIMENTO E INSTALAÇÃO. AF_12/2015</t>
  </si>
  <si>
    <t>Total do BDI</t>
  </si>
  <si>
    <t>Prefeitura Municipal de Sapucaia do Sul</t>
  </si>
  <si>
    <t>Secretaria Municipal de Educação</t>
  </si>
  <si>
    <r>
      <t xml:space="preserve">BDI : </t>
    </r>
    <r>
      <rPr>
        <b/>
        <sz val="13"/>
        <color rgb="FF000000"/>
        <rFont val="Calibri"/>
        <family val="2"/>
      </rPr>
      <t>27,26%</t>
    </r>
  </si>
  <si>
    <t>SBC</t>
  </si>
  <si>
    <t>Eliete Naatz</t>
  </si>
  <si>
    <t>Arquiteta e Urbanista</t>
  </si>
  <si>
    <t xml:space="preserve">CAU A128426-6 </t>
  </si>
  <si>
    <t>Assessora Técnica - SMED</t>
  </si>
  <si>
    <t>Sapucaia do Sul, 09 de novembro de 2023.</t>
  </si>
  <si>
    <t xml:space="preserve">PREFEITURA MUNICIPAL DE SAPUCAIA DO SUL </t>
  </si>
  <si>
    <t>SECRETARIA MUNICIPAL DE EDUCAÇÃO</t>
  </si>
  <si>
    <t>RELAÇÃO DE COTAÇÕES</t>
  </si>
  <si>
    <t>PORTA MADEIRA LISA 1,10X2,10M</t>
  </si>
  <si>
    <t>MOTOR-BOMBA (CENTRÍFUGA) 5 CV, MULTIESTÁGIO, HMAN= 25 a 50 MCA, Q= 21,0 a 13,3 M³/H</t>
  </si>
  <si>
    <t>Quadro de comando para 2 bombas de recalques de 5 cv, trifásica, 220 volts com chave seletora, acionamento manual / automático, relé de sobrecarga e contatora</t>
  </si>
  <si>
    <t>AMPA ARTICULADA DE INCÊNDIO HIDRANTE DE RECALQUE 40X60CM DE FERRO VERMELHA</t>
  </si>
  <si>
    <t>SIRENE SINALIZADOR AUDIOVISUAL TIPO ENDEREÇÁVEL</t>
  </si>
  <si>
    <t>LUMINARIA DE BALIZAMENTO DUPLA FACE</t>
  </si>
  <si>
    <t>PEDRA GRES</t>
  </si>
  <si>
    <t>RECARGA EXTINTORES</t>
  </si>
  <si>
    <t>SINALIZADOR DE DEGRAUS 20X3CM</t>
  </si>
  <si>
    <r>
      <t xml:space="preserve">BDI Padrão: </t>
    </r>
    <r>
      <rPr>
        <b/>
        <sz val="13"/>
        <color rgb="FF000000"/>
        <rFont val="Calibri"/>
      </rPr>
      <t>27,260%</t>
    </r>
  </si>
  <si>
    <t>Composições Analíticas com Preço unitário - Com Leis Sociais</t>
  </si>
  <si>
    <t>Composições Principais</t>
  </si>
  <si>
    <t>Unidade</t>
  </si>
  <si>
    <t>Quantidade</t>
  </si>
  <si>
    <t>Preço s/ BDI</t>
  </si>
  <si>
    <t xml:space="preserve">CONE DE SINALIZACAO EM PVC RIGIDO COM FAIXA REFLETIVA, H = 70 / 76 CM  </t>
  </si>
  <si>
    <t>G0139</t>
  </si>
  <si>
    <t>FITA DE SINALIZAÇÃO COM TELA</t>
  </si>
  <si>
    <t>MO sem LS :</t>
  </si>
  <si>
    <t>LS :</t>
  </si>
  <si>
    <t>MO com LS :</t>
  </si>
  <si>
    <t>Valor do BDI :</t>
  </si>
  <si>
    <t>Valor com BDI :</t>
  </si>
  <si>
    <t>Composição Auxiliar</t>
  </si>
  <si>
    <t>ENGENHEIRO CIVIL DE OBRA PLENO COM ENCARGOS COMPLEMENTARES</t>
  </si>
  <si>
    <t>PEDREIRO COM ENCARGOS COMPLEMENTARES</t>
  </si>
  <si>
    <t>SERVENTE COM ENCARGOS COMPLEMENTARES</t>
  </si>
  <si>
    <t>SERRALHEIRO COM ENCARGOS COMPLEMENTARES</t>
  </si>
  <si>
    <t>BUCHA DE NYLON SEM ABA S10, COM PARAFUSO DE 6,10 X 65 MM EM ACO ZINCADO COM ROSCA SOBERBA, CABECA CHATA E FENDA PHILLIPS</t>
  </si>
  <si>
    <t xml:space="preserve">GUARNICAO / MOLDURA / ARREMATE DE ACABAMENTO PARA ESQUADRIA, EM ALUMINIO PERFIL 25, ACABAMENTO ANODIZADO BRANCO OU BRILHANTE, PARA 1 FACE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</si>
  <si>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FECHADURA DE EMBUTIR COM CILINDRO, EXTERNA, COMPLETA, ACABAMENTO PADRÃO MÉDIO, INCLUSO EXECUÇÃO DE FURO - FORNECIMENTO E INSTALAÇÃO. AF_12/2019</t>
  </si>
  <si>
    <t>PORTA FERRO 2 FOLHAS PERFIL DE ACO DOBRADO</t>
  </si>
  <si>
    <t>M²</t>
  </si>
  <si>
    <t>AUXILIAR DE SERRALHEIRO COM ENCARGOS COMPLEMENTARES</t>
  </si>
  <si>
    <t>SOLDADOR COM ENCARGOS COMPLEMENTARES</t>
  </si>
  <si>
    <t>MONTADOR DE ESTRUTURA METÁLICA COM ENCARGOS COMPLEMENTARES</t>
  </si>
  <si>
    <t>PERFIL ACO "U" 6"x2"x5,08mm</t>
  </si>
  <si>
    <t>CHAPA ACO GROSSA 1/2" 12,70mm</t>
  </si>
  <si>
    <t>AJUDANTE ESPECIALIZADO COM ENCARGOS COMPLEMENTARES</t>
  </si>
  <si>
    <t xml:space="preserve">PLACA DE SINALIZACAO DE SEGURANCA CONTRA INCENDIO, FOTOLUMINESCENTE, RETANGULAR, *20 X 40* CM, EM PVC *2* MM ANTI-CHAMAS (SIMBOLOS, CORES E PICTOGRAMAS CONFORME NBR 16820)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</si>
  <si>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PLACA DE SINALIZACAO DE SEGURANCA CONTRA INCENDIO, FOTOLUMINESCENTE, QUADRADA, *20 X 20* CM, EM PVC *2* MM ANTI-CHAMAS (SIMBOLOS, CORES E PICTOGRAMAS CONFORME NBR 16820)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</si>
  <si>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SERVENTE DE OBRAS</t>
  </si>
  <si>
    <t>BATENTE PARA PORTA DE MADEIRA, FIXAÇÃO COM ARGAMASSA, PADRÃO POPULAR. FORNECIMENTO E INSTALAÇÃO. AF_12/2019</t>
  </si>
  <si>
    <t>FECHADURA DE EMBUTIR COM CILINDRO, EXTERNA, COMPLETA, ACABAMENTO PADRÃO POPULAR, INCLUSO EXECUÇÃO DE FURO - FORNECIMENTO E INSTALAÇÃO. AF_12/2019</t>
  </si>
  <si>
    <t>ALIZAR DE 5X1,5CM PARA PORTA FIXADO COM PREGOS, PADRÃO POPULAR - FORNECIMENTO E INSTALAÇÃO. AF_12/2019</t>
  </si>
  <si>
    <t>INSTALAÇÃO DE VIDRO LISO, E = 4 MM, EM ESQUADRIA DE MADEIRA, FIXADO COM BAGUETE. AF_01/2021</t>
  </si>
  <si>
    <t>MARCENEIRO COM ENCARGOS COMPLEMENTARES</t>
  </si>
  <si>
    <t>C1989</t>
  </si>
  <si>
    <t>PORTA INTERNA DE CEDRO LISA COMPLETA UMA FOLHA (1.00X 2.10)m</t>
  </si>
  <si>
    <t>C1983</t>
  </si>
  <si>
    <t>PORTA INTERNA DE CEDRO LISA COMPLETA DUAS FOLHAS (1.80X 2.10)m</t>
  </si>
  <si>
    <t>VIDRACEIRO COM ENCARGOS COMPLEMENTARES</t>
  </si>
  <si>
    <t>PEDRA GRES 15X25X45</t>
  </si>
  <si>
    <t>ARGAMASSA TRAÇO 1:3 (EM VOLUME DE CIMENTO E AREIA MÉDIA ÚMIDA), PREPARO MANUAL. AF_08/2019</t>
  </si>
  <si>
    <t xml:space="preserve">ENGENHEIRO CIVIL PLENO  </t>
  </si>
  <si>
    <t>ENGENHEIRO CIVIL PLENO COM ENCARGOS COMPLEMENTARES</t>
  </si>
  <si>
    <t>AUXILIAR DE ENCANADOR OU BOMBEIRO HIDRÁULICO COM ENCARGOS COMPLEMENTARES</t>
  </si>
  <si>
    <t>ENCANADOR OU BOMBEIRO HIDRÁULICO COM ENCARGOS COMPLEMENTARES</t>
  </si>
  <si>
    <t>SELANTE ELASTICO MONOCOMPONENTE A BASE DE POLIURETANO (PU) PARA JUNTAS DIVERSAS</t>
  </si>
  <si>
    <t>310ML</t>
  </si>
  <si>
    <t xml:space="preserve">VIDRO LISO INCOLOR 4MM - SEM COLOCACAO  </t>
  </si>
  <si>
    <t>PORTA MADEIRA LISA 1,10x2,10M</t>
  </si>
  <si>
    <t>PORTA DE MADEIRA COMPENSADA LISA PARA PINTURA, 120X210X3,5CM, 2 FOLHAS, INCLUSO ADUELA 2A, ALIZAR 2A E DOBRADIÇAS. AF_12/2019</t>
  </si>
  <si>
    <t>ARGAMASSA COLANTE AC II</t>
  </si>
  <si>
    <t>PEDRA PORTUGUESA  OU PETIT PAVE, BRANCA OU PRETA</t>
  </si>
  <si>
    <t>TUBO ACO GALVANIZADO COM COSTURA, CLASSE MEDIA, DN 2", E = *3,65* MM, PESO *5,10* KG/M (NBR 5580)</t>
  </si>
  <si>
    <t>TELA DE ARAME GALVANIZADA QUADRANGULAR / LOSANGULAR, FIO 3,4 MM (10 BWG), MALHA 5 X 5 CM, H = 2 M</t>
  </si>
  <si>
    <t>ELETRODO REVESTIDO AWS - E6013, DIAMETRO IGUAL A 2,50 MM</t>
  </si>
  <si>
    <t>ARAME GALVANIZADO 12 BWG, D = 2,76 MM (0,048 KG/M) OU 14 BWG, D = 2,11 MM (0,026 KG/M)</t>
  </si>
  <si>
    <t xml:space="preserve">KG    </t>
  </si>
  <si>
    <t>AUXILIAR DE ELETRICISTA COM ENCARGOS COMPLEMENTARES</t>
  </si>
  <si>
    <t>ELETRICISTA COM ENCARGOS COMPLEMENTARES</t>
  </si>
  <si>
    <t>PORTA DE ALUMÍNIO DE ABRIR COM LAMBRI, COM GUARNIÇÃO, FIXAÇÃO COM PARAFUSOS - FORNECIMENTO E INSTALAÇÃO. AF_12/2019</t>
  </si>
  <si>
    <t>INSTALAÇÃO DE VIDRO LISO INCOLOR, E = 4 MM, EM ESQUADRIA DE ALUMÍNIO OU PVC, FIXADO COM BAGUETE. AF_01/2021_P</t>
  </si>
  <si>
    <t>CAIXA D'AGUA / RESERVATORIO EM POLIESTER REFORCADO COM FIBRA DE VIDRO, 15000 LITROS, COM TAMPA</t>
  </si>
  <si>
    <t xml:space="preserve">UN    </t>
  </si>
  <si>
    <t>CONJUNTO MOTOR-BOMBA (CENTRÍFUGA) 5 CV, MULTIESTÁGIO, HMAN= 25 a 50 MCA, Q= 21,0 a 13,3 M³/H</t>
  </si>
  <si>
    <t xml:space="preserve">FITA VEDA ROSCA EM ROLOS DE 18 MM X 50 M (L X C)  </t>
  </si>
  <si>
    <t>REGISTRO OU VÁLVULA GLOBO ANGULAR EM LATÃO, PARA HIDRANTES EM INSTALAÇÃO PREDIAL DE INCÊNDIO, 45 GRAUS, 2 1/2" - FORNECIMENTO E INSTALAÇÃO. AF_08/2021</t>
  </si>
  <si>
    <t>TAMPA ARTICULADA DE INCÊNDIO HIDRANTE DE RECALQUE 40X60CM DE FERRO VERMELHA</t>
  </si>
  <si>
    <t>ALVENARIA DE VEDAÇÃO DE BLOCOS CERÂMICOS FURADOS NA HORIZONTAL DE 9X9X19 CM (ESPESSURA 9 CM) E ARGAMASSA DE ASSENTAMENTO COM PREPARO EM BETONEIRA. AF_12/2021</t>
  </si>
  <si>
    <t>Cabo Alarme Incendio Condutti 2 Vias 0,75mm2</t>
  </si>
  <si>
    <t>ELETRODUTO/CONDULETE DE PVC RIGIDO, LISO, COR CINZA, DE 3/4", PARA INSTALACOES APARENTES (NBR 5410)</t>
  </si>
  <si>
    <t>EXTINTOR ABC 20KG (6A 40BC) SOBRE RODAS</t>
  </si>
  <si>
    <t>REMOÇÃO DE HIDRANTES</t>
  </si>
  <si>
    <t>CHAPISCO APLICADO EM ALVENARIA (COM PRESENÇA DE VÃOS) E ESTRUTURAS DE CONCRETO DE FACHADA, COM COLHER DE PEDREIRO.  ARGAMASSA TRAÇO 1:3 COM PREPARO MANUAL. AF_06/2014</t>
  </si>
  <si>
    <t>FUNDO SELADOR ACRÍLICO, APLICAÇÃO MANUAL EM PAREDE, UMA DEMÃO. AF_04/2023</t>
  </si>
  <si>
    <t xml:space="preserve">BARRA ANTIPANICO SIMPLES, CEGA EM LADO OPOSTO, COR CINZA  </t>
  </si>
  <si>
    <t xml:space="preserve"> 1.4.5</t>
  </si>
  <si>
    <t xml:space="preserve"> 3.6.5</t>
  </si>
  <si>
    <t xml:space="preserve"> 4.6.5</t>
  </si>
  <si>
    <t xml:space="preserve"> 5.6.5</t>
  </si>
  <si>
    <t xml:space="preserve"> 7.6.5</t>
  </si>
  <si>
    <t xml:space="preserve"> 8.6.5</t>
  </si>
  <si>
    <r>
      <rPr>
        <b/>
        <sz val="11"/>
        <color rgb="FF000000"/>
        <rFont val="Calibri"/>
        <family val="2"/>
      </rPr>
      <t>Bancos:</t>
    </r>
    <r>
      <rPr>
        <sz val="11"/>
        <color rgb="FF000000"/>
        <rFont val="Calibri"/>
        <family val="2"/>
      </rPr>
      <t xml:space="preserve">
SINAPI: RS 7/2023   SBC 10/2023                                 SEINFRA: CE 4/2023   ORSE 7/2023                                Próprio                                                            (Preço desonerado)</t>
    </r>
  </si>
  <si>
    <t>PORTA DE FERRO, DE ABRIR, TIPO GRADE COM CHAPA, COM GUARNIÇÕES. AF_12/2019</t>
  </si>
  <si>
    <t xml:space="preserve">PORTA DE ABRIR / GIRO, EM GRADIL FERRO, COM BARRA CHATA 3 CM X 1/4", COM REQUADRO E GUARNICAO - COMPLETO - ACABAMENTO NATURAL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</si>
  <si>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ARGAMASSA TRAÇO 1:0,5:4,5 (EM VOLUME DE CIMENTO, CAL E AREIA MÉDIA ÚMIDA) PARA ASSENTAMENTO DE ALVENARIA, PREPARO MANUAL. AF_08/2019</t>
  </si>
  <si>
    <t>EMEF HUGO GERDAU</t>
  </si>
  <si>
    <t>9.1.1</t>
  </si>
  <si>
    <t>9.1.3</t>
  </si>
  <si>
    <t>9.1.4</t>
  </si>
  <si>
    <t>9.1.5</t>
  </si>
  <si>
    <t>9.1.6</t>
  </si>
  <si>
    <t>9.2</t>
  </si>
  <si>
    <t xml:space="preserve"> 9.3</t>
  </si>
  <si>
    <t>RECOLOCAÇÃO DE FOLHAS DE PORTA DE MADEIRA LEVE OU MÉDIA DE 90CM DE LARGURA, CONSIDERANDO REAPROVEITAMENTO DO MATERIAL. AF_12/2019</t>
  </si>
  <si>
    <t>RECOLOCAÇÃO DE FOLHAS DE PORTA DE MADEIRA LEVE OU MÉDIA DE 60CM DE LARGURA, CONSIDERANDO REAPROVEITAMENTO DO MATERIAL. AF_12/2019</t>
  </si>
  <si>
    <t>REINSTALAÇÃO DE GRADES</t>
  </si>
  <si>
    <t>CORTE DE ESQUADRIA</t>
  </si>
  <si>
    <t>REINSTALAÇÃO DE JANELA BASCULANTE</t>
  </si>
  <si>
    <t>ALVENARIA E REVESTIMENTOS</t>
  </si>
  <si>
    <t>ALVENARIA DE VEDAÇÃO DE BLOCOS CERÂMICOS FURADOS NA VERTICAL DE 19X19X39 CM (ESPESSURA 19 CM) E ARGAMASSA DE ASSENTAMENTO COM PREPARO MANUAL. AF_12/2021</t>
  </si>
  <si>
    <t xml:space="preserve"> 9.4.3</t>
  </si>
  <si>
    <t>SOLEIREAS</t>
  </si>
  <si>
    <t>ESCADAS DE EMERGÊNCIA</t>
  </si>
  <si>
    <t xml:space="preserve"> 9.6.2</t>
  </si>
  <si>
    <t xml:space="preserve"> 9.6.3</t>
  </si>
  <si>
    <t xml:space="preserve"> 9.7.1</t>
  </si>
  <si>
    <t xml:space="preserve"> 9.7.2</t>
  </si>
  <si>
    <t>RAMPA REFEITÓRIO</t>
  </si>
  <si>
    <t>FABRICAÇÃO, MONTAGEM E DESMONTAGEM DE FÔRMA PARA VIGA BALDRAME, EM CHAPA DE MADEIRA COMPENSADA RESINADA, E=17 MM, 4 UTILIZAÇÕES. AF_06/2017</t>
  </si>
  <si>
    <t>CONCRETO FCK = 25MPA, TRAÇO 1:2,3:2,7 (EM MASSA SECA DE CIMENTO/ AREIA MÉDIA/ BRITA 1) - PREPARO MECÂNICO COM BETONEIRA 400 L. AF_05/2021</t>
  </si>
  <si>
    <t>RAMPA E ESCADA DE ENTRADA</t>
  </si>
  <si>
    <t>TELA DE ACO SOLDADA NERVURADA, CA-60, Q-196, (3,11 KG/M2), DIAMETRO DO FIO = 5,0 MM, LARGURA = 2,45 M, ESPACAMENTO DA MALHA = 10 X 10 CM</t>
  </si>
  <si>
    <t>ATERRO MANUAL DE VALAS COM SOLO ARGILO-ARENOSO E COMPACTAÇÃO MECANIZADA. AF_05/2016</t>
  </si>
  <si>
    <t>CHAPISCO APLICADO EM ALVENARIA (SEM PRESENÇA DE VÃOS) E ESTRUTURAS DE CONCRETO DE FACHADA, COM COLHER DE PEDREIRO.  ARGAMASSA TRAÇO 1:3 COM PREPARO EM BETONEIRA 400L. AF_06/2014</t>
  </si>
  <si>
    <t xml:space="preserve"> 9.10.2</t>
  </si>
  <si>
    <t>PINTURA LÁTEX ACRÍLICA PREMIUM, APLICAÇÃO MANUAL EM PAREDES, DUAS DEMÃOS. AF_04/2023</t>
  </si>
  <si>
    <t xml:space="preserve"> 9.10.3</t>
  </si>
  <si>
    <t xml:space="preserve"> 9.11.1</t>
  </si>
  <si>
    <t xml:space="preserve"> 9.11.4</t>
  </si>
  <si>
    <t xml:space="preserve"> 9.11.5</t>
  </si>
  <si>
    <t xml:space="preserve"> 9.11.6</t>
  </si>
  <si>
    <t xml:space="preserve"> 9.11.7</t>
  </si>
  <si>
    <t xml:space="preserve"> 9.11.8</t>
  </si>
  <si>
    <t>DETECTOR DE FUMAÇA INDEREÇÁVEL</t>
  </si>
  <si>
    <t xml:space="preserve"> 9.11.9</t>
  </si>
  <si>
    <t xml:space="preserve"> 9.11.10</t>
  </si>
  <si>
    <t>LUMINÁRIA DE EMERGÊNCIA, COM 30 LÂMPADAS LED DE 2 W, SEM REATOR - FORNECIMENTO E INSTALAÇÃO. AF_02/2020</t>
  </si>
  <si>
    <t xml:space="preserve"> 9.11.11</t>
  </si>
  <si>
    <t xml:space="preserve"> 9.11.12</t>
  </si>
  <si>
    <t xml:space="preserve"> 9.11.13</t>
  </si>
  <si>
    <t xml:space="preserve"> 9.11.14</t>
  </si>
  <si>
    <t xml:space="preserve"> 9.11.15</t>
  </si>
  <si>
    <t xml:space="preserve"> 9.11.16</t>
  </si>
  <si>
    <t>PISO TÁTIL OU AÇERTA DIRECIONAL EM BORRACHA COR 25x25cm</t>
  </si>
  <si>
    <t xml:space="preserve"> 9.11.17</t>
  </si>
  <si>
    <t>SINALIZADOR DE DEGRAUS FOTOLUMINESCENTE 20X3CM</t>
  </si>
  <si>
    <t xml:space="preserve"> 9.12.1</t>
  </si>
  <si>
    <t>EMEF JOSÉ PLÁCIDO DE CASTRO</t>
  </si>
  <si>
    <t xml:space="preserve"> 10.1</t>
  </si>
  <si>
    <t xml:space="preserve"> 10.1.1</t>
  </si>
  <si>
    <t xml:space="preserve"> 10.1.2</t>
  </si>
  <si>
    <t xml:space="preserve"> 10.1.3</t>
  </si>
  <si>
    <t xml:space="preserve"> 10.1.4</t>
  </si>
  <si>
    <t xml:space="preserve"> 10.1.5</t>
  </si>
  <si>
    <t xml:space="preserve"> 10.1.6</t>
  </si>
  <si>
    <t xml:space="preserve"> 10.2</t>
  </si>
  <si>
    <t xml:space="preserve"> 10.2.1</t>
  </si>
  <si>
    <t xml:space="preserve"> 10.2.2</t>
  </si>
  <si>
    <t xml:space="preserve"> 10.2.3</t>
  </si>
  <si>
    <t xml:space="preserve"> 10.2.4</t>
  </si>
  <si>
    <t xml:space="preserve"> 10.2.5</t>
  </si>
  <si>
    <t xml:space="preserve"> 10.2.6</t>
  </si>
  <si>
    <t>DEMOLIÇÃO DE PILARES E VIGAS EM CONCRETO ARMADO, DE FORMA MANUAL, SEM REAPROVEITAMENTO. AF_12/2017</t>
  </si>
  <si>
    <t xml:space="preserve"> 10.2.7</t>
  </si>
  <si>
    <t>SEINFRA-CE</t>
  </si>
  <si>
    <t>C2204</t>
  </si>
  <si>
    <t>RETIRADA DE ÁRVORES</t>
  </si>
  <si>
    <t xml:space="preserve"> 10.2.8</t>
  </si>
  <si>
    <t xml:space="preserve"> 10.2.9</t>
  </si>
  <si>
    <t xml:space="preserve"> 10.2.10</t>
  </si>
  <si>
    <t xml:space="preserve"> 10.3</t>
  </si>
  <si>
    <t xml:space="preserve"> 10.3.1</t>
  </si>
  <si>
    <t xml:space="preserve"> 10.3.2</t>
  </si>
  <si>
    <t xml:space="preserve"> 10.3.3</t>
  </si>
  <si>
    <t>PORTA DE FERRO, 1,70 X 2,10 M, 2 FLS. DE ABRIR, COM VIDRO INCOLOR 4 MM - FORNECIMENTO E INSTALAÇÃO</t>
  </si>
  <si>
    <t xml:space="preserve"> 10.3.4</t>
  </si>
  <si>
    <t>PORTA DE FERRO, 1,40 X 2,10 M, 2 FLS. DE ABRIR - FORNECIMENTO E INSTALAÇÃO</t>
  </si>
  <si>
    <t xml:space="preserve"> 10.3.5</t>
  </si>
  <si>
    <t>PORTA DE FERRO, 1,65 X 2,10 M, 2 FLS. DE ABRIR - FORNECIMENTO E INSTALAÇÃO</t>
  </si>
  <si>
    <t xml:space="preserve"> 10.3.6</t>
  </si>
  <si>
    <t xml:space="preserve"> 10.4</t>
  </si>
  <si>
    <t xml:space="preserve"> 10.4.1</t>
  </si>
  <si>
    <t xml:space="preserve"> 10.4.2</t>
  </si>
  <si>
    <t xml:space="preserve"> 10.4.3</t>
  </si>
  <si>
    <t xml:space="preserve"> 10.4.4</t>
  </si>
  <si>
    <t xml:space="preserve"> 10.4.5</t>
  </si>
  <si>
    <t xml:space="preserve"> 10.5</t>
  </si>
  <si>
    <t xml:space="preserve"> 10.5.1</t>
  </si>
  <si>
    <t xml:space="preserve"> 10.5.2</t>
  </si>
  <si>
    <t xml:space="preserve"> 10.5.3</t>
  </si>
  <si>
    <t xml:space="preserve"> 10.5.4</t>
  </si>
  <si>
    <t xml:space="preserve"> 10.5.5</t>
  </si>
  <si>
    <t xml:space="preserve"> 10.6</t>
  </si>
  <si>
    <t>RAMPA DE ACESSO</t>
  </si>
  <si>
    <t xml:space="preserve"> 10.6.1</t>
  </si>
  <si>
    <t xml:space="preserve"> 10.6.2</t>
  </si>
  <si>
    <t xml:space="preserve"> 10.6.3</t>
  </si>
  <si>
    <t>EXECUÇÃO DE PAVIMENTO EM PISO INTERTRAVADO, COM BLOCO 16 FACES DE 22 X 11 CM, ESPESSURA 6 CM. AF_10/2022</t>
  </si>
  <si>
    <t xml:space="preserve"> 10.6.4</t>
  </si>
  <si>
    <t xml:space="preserve"> 10.7</t>
  </si>
  <si>
    <t xml:space="preserve"> 10.7.1</t>
  </si>
  <si>
    <t xml:space="preserve"> 10.7.2</t>
  </si>
  <si>
    <t xml:space="preserve"> 10.7.3</t>
  </si>
  <si>
    <t xml:space="preserve"> 10.7.4</t>
  </si>
  <si>
    <t xml:space="preserve"> 10.7.5</t>
  </si>
  <si>
    <t xml:space="preserve"> 10.7.6</t>
  </si>
  <si>
    <t xml:space="preserve"> 10.7.7</t>
  </si>
  <si>
    <t xml:space="preserve"> 10.7.8</t>
  </si>
  <si>
    <t xml:space="preserve"> 10.7.9</t>
  </si>
  <si>
    <t xml:space="preserve"> 10.7.10</t>
  </si>
  <si>
    <t xml:space="preserve"> 10.7.11</t>
  </si>
  <si>
    <t xml:space="preserve"> 10.7.12</t>
  </si>
  <si>
    <t xml:space="preserve"> 10.7.13</t>
  </si>
  <si>
    <t>COMPOSIÇÃO PARAMÉTRICA DE PONTO ELÉTRICO DE TOMADA DE USO GERAL 2P+T (10A/250V) EM EDIFÍCIO RESIDENCIAL COM ELETRODUTO EMBUTIDO EM RASGOS NAS PAREDES, INCLUSO TOMADA, ELETRODUTO, CABO, RASGO, QUEBRA E CHUMBAMENTO. AF_11/2022</t>
  </si>
  <si>
    <t xml:space="preserve"> 10.7.14</t>
  </si>
  <si>
    <t xml:space="preserve"> 10.7.15</t>
  </si>
  <si>
    <t>Porta ou janela em alumínio, cor N/P/B,tipo veneziana, de abrir ou correr, completa inclusive caixilhos, dobradiças ou roldanas e fechadura</t>
  </si>
  <si>
    <t>m2</t>
  </si>
  <si>
    <t xml:space="preserve"> 10.7.16</t>
  </si>
  <si>
    <t xml:space="preserve"> 10.7.17</t>
  </si>
  <si>
    <t>I6748</t>
  </si>
  <si>
    <t>GRADE DE FERRO EM TUBO DE AÇO GALVANIZADO D=15MM E MOLDURA C/BARRA CHATA DE FERRO 2"X3/8"</t>
  </si>
  <si>
    <t xml:space="preserve"> 10.7.18</t>
  </si>
  <si>
    <t xml:space="preserve"> 10.8</t>
  </si>
  <si>
    <t xml:space="preserve"> 10.8.1</t>
  </si>
  <si>
    <t xml:space="preserve"> 10.8.2</t>
  </si>
  <si>
    <t xml:space="preserve"> 10.8.3</t>
  </si>
  <si>
    <t xml:space="preserve"> 10.8.4</t>
  </si>
  <si>
    <t xml:space="preserve"> 10.9</t>
  </si>
  <si>
    <t xml:space="preserve"> 10.9.1</t>
  </si>
  <si>
    <t xml:space="preserve"> 10.9.2</t>
  </si>
  <si>
    <t xml:space="preserve"> 10.9.3</t>
  </si>
  <si>
    <t xml:space="preserve"> 10.9.4</t>
  </si>
  <si>
    <t xml:space="preserve"> 10.9.5</t>
  </si>
  <si>
    <t xml:space="preserve"> 10.9.6</t>
  </si>
  <si>
    <t xml:space="preserve"> 10.9.7</t>
  </si>
  <si>
    <t xml:space="preserve"> 10.9.8</t>
  </si>
  <si>
    <t xml:space="preserve"> 10.9.9</t>
  </si>
  <si>
    <t xml:space="preserve"> 10.9.10</t>
  </si>
  <si>
    <t xml:space="preserve"> 10.9.11</t>
  </si>
  <si>
    <t xml:space="preserve"> 10.9.12</t>
  </si>
  <si>
    <t xml:space="preserve"> 10.9.13</t>
  </si>
  <si>
    <t xml:space="preserve"> 10.9.14</t>
  </si>
  <si>
    <t xml:space="preserve"> 10.9.15</t>
  </si>
  <si>
    <t xml:space="preserve"> 10.10</t>
  </si>
  <si>
    <t>SERVIÇOS FINAIS E LIMPEZA DA OBRA</t>
  </si>
  <si>
    <t xml:space="preserve"> 10.10.1</t>
  </si>
  <si>
    <t xml:space="preserve"> 10.10.2</t>
  </si>
  <si>
    <t xml:space="preserve"> 10.10.3</t>
  </si>
  <si>
    <t>TUBO DE AÇO SEM COSTURA, CONEXÃO SOLDADA, DN 65 (2 1/2"), INSTALADO EM REDE DE ALIMENTAÇÃO PARA HIDRANTE - FORNECIMENTO E INSTALAÇÃO. AF_10/2020</t>
  </si>
  <si>
    <t xml:space="preserve"> 9.1</t>
  </si>
  <si>
    <t>9.1.2</t>
  </si>
  <si>
    <t>9.2.1</t>
  </si>
  <si>
    <t>9.2.2</t>
  </si>
  <si>
    <t>9.2.3</t>
  </si>
  <si>
    <t>9.2.4</t>
  </si>
  <si>
    <t>9.2.5</t>
  </si>
  <si>
    <t>9.2.6</t>
  </si>
  <si>
    <t>9.2.7</t>
  </si>
  <si>
    <t>9.2.8</t>
  </si>
  <si>
    <t>9.2.9</t>
  </si>
  <si>
    <t>9.2.10</t>
  </si>
  <si>
    <t>9.2.11</t>
  </si>
  <si>
    <t>9.3.1</t>
  </si>
  <si>
    <t>9.3.2</t>
  </si>
  <si>
    <t>PORTA CORTA-FOGO 1 FOLHA 1,10X210M, DOBRADIÇA ESPECIAL COM MOLA DE FECHAMENTO, FECHADURA E MAÇANETA, BATENTE E ACESSÓRIOS DE ACABAMENTO.</t>
  </si>
  <si>
    <t>9.3.3</t>
  </si>
  <si>
    <t>9.3.4</t>
  </si>
  <si>
    <t>9.3.5</t>
  </si>
  <si>
    <t>9.3.6</t>
  </si>
  <si>
    <t>9.3.7</t>
  </si>
  <si>
    <t>9.3.8</t>
  </si>
  <si>
    <t>9.3.9</t>
  </si>
  <si>
    <t>9.3.10</t>
  </si>
  <si>
    <t>9.3.11</t>
  </si>
  <si>
    <t>SEINFRA-MG (SETOP)</t>
  </si>
  <si>
    <t>ED-50960</t>
  </si>
  <si>
    <t>FORNECIMENTO E ASSENTAMENTO DE JANELA VENEZIANA FIXAS METALON</t>
  </si>
  <si>
    <t>9.3.12</t>
  </si>
  <si>
    <t>JANELA DE AÇO TIPO BASCULANTE PARA VIDROS, COM BATENTE, FERRAGENS E PINTURA ANTICORROSIVA. EXCLUSIVE VIDROS, ACABAMENTO, ALIZAR E CONTRAMARCO. FORNECIMENTO E INSTALAÇÃO. AF_12/2019</t>
  </si>
  <si>
    <t>9.4</t>
  </si>
  <si>
    <t>9.4.1</t>
  </si>
  <si>
    <t>9.4.2</t>
  </si>
  <si>
    <t>9.5</t>
  </si>
  <si>
    <t>9.5.1</t>
  </si>
  <si>
    <t>9.6</t>
  </si>
  <si>
    <t>FECHAMENTO ESCADAS</t>
  </si>
  <si>
    <t>9.6.1</t>
  </si>
  <si>
    <t>9.6.1.1</t>
  </si>
  <si>
    <t>9.6.1.2</t>
  </si>
  <si>
    <t>9.6.1.3</t>
  </si>
  <si>
    <t>9.6.1.4</t>
  </si>
  <si>
    <t>9.6.1.5</t>
  </si>
  <si>
    <t>9.6.1.6</t>
  </si>
  <si>
    <t>9.6.1.7</t>
  </si>
  <si>
    <t>9.6.1.8</t>
  </si>
  <si>
    <t>9.6.1.9</t>
  </si>
  <si>
    <t>ARMAÇÃO DE BLOCO, VIGA BALDRAME OU SAPATA UTILIZANDO AÇO CA-50 DE 8 MM - MONTAGEM. AF_06/2017</t>
  </si>
  <si>
    <t>9.6.1.10</t>
  </si>
  <si>
    <t>9.6.1.11</t>
  </si>
  <si>
    <t>9.6.1.12</t>
  </si>
  <si>
    <t>9.6.2.1</t>
  </si>
  <si>
    <t>9.6.2.2</t>
  </si>
  <si>
    <t xml:space="preserve"> 9.6.2.3</t>
  </si>
  <si>
    <t>9.6.2.4</t>
  </si>
  <si>
    <t>9.6.2.5</t>
  </si>
  <si>
    <t>9.6.2.6</t>
  </si>
  <si>
    <t>9.6.2.7</t>
  </si>
  <si>
    <t>9.6.3.1</t>
  </si>
  <si>
    <t>9.6.3.2</t>
  </si>
  <si>
    <t>9.6.4</t>
  </si>
  <si>
    <t>9.6.4.1</t>
  </si>
  <si>
    <t>9.6.4.2</t>
  </si>
  <si>
    <t>9.6.4.3</t>
  </si>
  <si>
    <t>CONTRAVERGA PRÉ-MOLDADA PARA VÃOS DE MAIS DE 1,5 M DE COMPRIMENTO. AF_03/2016</t>
  </si>
  <si>
    <t>9.6.4.4</t>
  </si>
  <si>
    <t>9.6.4.5</t>
  </si>
  <si>
    <t>9.6.5</t>
  </si>
  <si>
    <t>9.6.5.1</t>
  </si>
  <si>
    <t>9.6.5.2</t>
  </si>
  <si>
    <t>9.6.5.3</t>
  </si>
  <si>
    <t>9.6.6</t>
  </si>
  <si>
    <t>9.7</t>
  </si>
  <si>
    <t>9.7.3</t>
  </si>
  <si>
    <t>9.8</t>
  </si>
  <si>
    <t>9.8.1</t>
  </si>
  <si>
    <t>9.8.2</t>
  </si>
  <si>
    <t>9.8.3</t>
  </si>
  <si>
    <t>9.8.4</t>
  </si>
  <si>
    <t>9.9</t>
  </si>
  <si>
    <t>9.9.1</t>
  </si>
  <si>
    <t>9.9.2</t>
  </si>
  <si>
    <t>9.9.3</t>
  </si>
  <si>
    <t>9.9.4</t>
  </si>
  <si>
    <t>9.9.5</t>
  </si>
  <si>
    <t>9.9.6</t>
  </si>
  <si>
    <t>9.9.7</t>
  </si>
  <si>
    <t>9.9.8</t>
  </si>
  <si>
    <t>9.9.9</t>
  </si>
  <si>
    <t>9.9.10</t>
  </si>
  <si>
    <t>9.9.11</t>
  </si>
  <si>
    <t>9.9.12</t>
  </si>
  <si>
    <t>9.9.13</t>
  </si>
  <si>
    <t>9.10</t>
  </si>
  <si>
    <t>9.10.1</t>
  </si>
  <si>
    <t>9.10.4</t>
  </si>
  <si>
    <t>9.10.5</t>
  </si>
  <si>
    <t>9.10.6</t>
  </si>
  <si>
    <t>9.11</t>
  </si>
  <si>
    <t>9.11.2</t>
  </si>
  <si>
    <t>9.11.3</t>
  </si>
  <si>
    <t>TUBO DE AÇO PRETO SEM COSTURA, CONEXÃO SOLDADA, DN 65 (2 1/2"), INSTALADO EM REDE DE ALIMENTAÇÃO PARA HIDRANTE - FORNECIMENTO E INSTALAÇÃO. AF_10/2020</t>
  </si>
  <si>
    <t>9.12</t>
  </si>
  <si>
    <t>EMEF ALFREDO JULIANO</t>
  </si>
  <si>
    <t xml:space="preserve"> 11.1</t>
  </si>
  <si>
    <t xml:space="preserve"> 11.1.1</t>
  </si>
  <si>
    <t>11.1.2</t>
  </si>
  <si>
    <t>11.1.3</t>
  </si>
  <si>
    <t xml:space="preserve"> 11.1.4</t>
  </si>
  <si>
    <t xml:space="preserve"> 11.1.5</t>
  </si>
  <si>
    <t xml:space="preserve"> 11.1.6</t>
  </si>
  <si>
    <t xml:space="preserve"> 11.2</t>
  </si>
  <si>
    <t>11.2.1</t>
  </si>
  <si>
    <t>11.2.2</t>
  </si>
  <si>
    <t>11.2.3</t>
  </si>
  <si>
    <t>11.2.4</t>
  </si>
  <si>
    <t>ED-48472</t>
  </si>
  <si>
    <t>REMOÇÃO MANUAL DE GUIA DE MEIO-FIO PRÉ- MOLDADA EM CONCRETO, COM REAPROVEITAMENTO, INCLUSIVE AFASTAMENTO E EMPILHAMENTO, EXCLUSIVE TRANSPORTE E RETIRADA DO MATERIAL REMOVIDO NÃO REAPROVEITÁVEL</t>
  </si>
  <si>
    <t>m</t>
  </si>
  <si>
    <t>11.2.5</t>
  </si>
  <si>
    <t>11.2.6</t>
  </si>
  <si>
    <t>REALOCAÇÃO DE BANCO DE CONCRETO</t>
  </si>
  <si>
    <t>11.2.7</t>
  </si>
  <si>
    <t>11.2.8</t>
  </si>
  <si>
    <t>LIMPEZA MANUAL DE VEGETAÇÃO EM TERRENO COM ENXADA.AF_05/2018</t>
  </si>
  <si>
    <t>11.2.9</t>
  </si>
  <si>
    <t>11.2.10</t>
  </si>
  <si>
    <t>11.3</t>
  </si>
  <si>
    <t>11.3.1</t>
  </si>
  <si>
    <t>11.3.2</t>
  </si>
  <si>
    <t>REINSTALAÇÃO DE PORTA</t>
  </si>
  <si>
    <t>11.3.3</t>
  </si>
  <si>
    <t>11.4</t>
  </si>
  <si>
    <t>11.4.1</t>
  </si>
  <si>
    <t>11.4.2</t>
  </si>
  <si>
    <t xml:space="preserve"> 11.4.3</t>
  </si>
  <si>
    <t>REVESTIMENTO CERÂMICO PARA PAREDES INTERNAS COM PLACAS TIPO ESMALTADA EXTRA DE DIMENSÕES 20X20 CM APLICADAS EM AMBIENTES DE ÁREA MAIOR QUE 5 M² A MEIA ALTURA DAS PAREDES. AF_06/2014</t>
  </si>
  <si>
    <t>11.4.4</t>
  </si>
  <si>
    <t>11.4.5</t>
  </si>
  <si>
    <t>11.5</t>
  </si>
  <si>
    <t>11.5.1</t>
  </si>
  <si>
    <t>11.5.2</t>
  </si>
  <si>
    <t>11.5.3</t>
  </si>
  <si>
    <t>11.5.4</t>
  </si>
  <si>
    <t>11.5.5</t>
  </si>
  <si>
    <t xml:space="preserve"> 11.6</t>
  </si>
  <si>
    <t>RAMPA ACESSO GINÁSIO</t>
  </si>
  <si>
    <t>11.6.1</t>
  </si>
  <si>
    <t xml:space="preserve"> 11.6.2</t>
  </si>
  <si>
    <t xml:space="preserve"> 11.6.3</t>
  </si>
  <si>
    <t>11.6.4</t>
  </si>
  <si>
    <t>11.6.5</t>
  </si>
  <si>
    <t>11.6.6</t>
  </si>
  <si>
    <t>11.6.7</t>
  </si>
  <si>
    <t>11.6.8</t>
  </si>
  <si>
    <t>11.6.9</t>
  </si>
  <si>
    <t>11.6.10</t>
  </si>
  <si>
    <t>11.6.11</t>
  </si>
  <si>
    <t>11.6.12</t>
  </si>
  <si>
    <t>11.6.13</t>
  </si>
  <si>
    <t>11.6.14</t>
  </si>
  <si>
    <t>TUBO ACO GALVANIZADO COM COSTURA, CLASSE LEVE, DN 80 MM ( 3"),  E = 3,35 MM, *7,32* KG/M (NBR 5580)</t>
  </si>
  <si>
    <t>11.6.15</t>
  </si>
  <si>
    <t>COBERTURA EM POLICARBONATO ALVEOLAR 6MM, ESTRUTURA METÁLICA GALVANIZADA, INSTALADA</t>
  </si>
  <si>
    <t xml:space="preserve"> 11.7</t>
  </si>
  <si>
    <t>11.7.1</t>
  </si>
  <si>
    <t>11.7.2</t>
  </si>
  <si>
    <t>11.7.3</t>
  </si>
  <si>
    <t>11.7.4</t>
  </si>
  <si>
    <t>11.8</t>
  </si>
  <si>
    <t>11.8.1</t>
  </si>
  <si>
    <t>11.8.2</t>
  </si>
  <si>
    <t xml:space="preserve"> 11.8.3</t>
  </si>
  <si>
    <t>11.8.4</t>
  </si>
  <si>
    <t>11.8.5</t>
  </si>
  <si>
    <t>11.8.6</t>
  </si>
  <si>
    <t>11.8.7</t>
  </si>
  <si>
    <t>11.8.8</t>
  </si>
  <si>
    <t>11.8.9</t>
  </si>
  <si>
    <t>11.8.10</t>
  </si>
  <si>
    <t>11.8.11</t>
  </si>
  <si>
    <t>11.8.12</t>
  </si>
  <si>
    <t>11.8.13</t>
  </si>
  <si>
    <t>11.8.14</t>
  </si>
  <si>
    <t>11.9</t>
  </si>
  <si>
    <t>EQUIPAMENTOS SINALIZA E PROTEÇÃO CONTRA INCÊNDIO POSTO DE SAÚDE</t>
  </si>
  <si>
    <t xml:space="preserve"> 11.9.1</t>
  </si>
  <si>
    <t>11.9.2</t>
  </si>
  <si>
    <t xml:space="preserve"> 11.9.3</t>
  </si>
  <si>
    <t xml:space="preserve"> 11.9.4</t>
  </si>
  <si>
    <t xml:space="preserve"> 11.9.5</t>
  </si>
  <si>
    <t xml:space="preserve"> 11.9.6</t>
  </si>
  <si>
    <t xml:space="preserve"> 11.10</t>
  </si>
  <si>
    <t>11.10.1</t>
  </si>
  <si>
    <r>
      <t xml:space="preserve">Obra: </t>
    </r>
    <r>
      <rPr>
        <b/>
        <sz val="12"/>
        <color rgb="FF000000"/>
        <rFont val="Calibri"/>
      </rPr>
      <t>OBRAS PARA REGULARIZAÇÃO DO PPCI DAS ESCOLAS MUNICIPAIS (LOTE 1)</t>
    </r>
  </si>
  <si>
    <t>9.1.7</t>
  </si>
  <si>
    <t>9.1.8</t>
  </si>
  <si>
    <t xml:space="preserve">ED-50988 </t>
  </si>
  <si>
    <t>Cotação</t>
  </si>
  <si>
    <t xml:space="preserve">SEINFRA-MG (SETOP) e DER-PR </t>
  </si>
  <si>
    <t>COM BASE NA COMPOSIÇÃO ED-50988 DO SEINFRA-MG FOI CALCULADO O VALOR DE R$ 909,11 O M² PARA COMPOR A COMPOSIÇÃO PRÓPRIA.</t>
  </si>
  <si>
    <t>TELA DE ARAME ONDULADA, FIO *2,77* MM (12 BWG), MALHA 5 X 5 CM, H = 2 M</t>
  </si>
  <si>
    <t>PROJETO DE INSTALACÃO ELÉTRICA</t>
  </si>
  <si>
    <t xml:space="preserve"> 3.1.9</t>
  </si>
  <si>
    <t xml:space="preserve"> 3.8.6.3</t>
  </si>
  <si>
    <t>9.1.9</t>
  </si>
  <si>
    <t>8.8.6.1</t>
  </si>
  <si>
    <t>8.8.6.2</t>
  </si>
  <si>
    <t>8.8.6.3</t>
  </si>
  <si>
    <t>8.8.6.4</t>
  </si>
  <si>
    <t>9.8.6.1</t>
  </si>
  <si>
    <t>9.8.6.2</t>
  </si>
  <si>
    <t>9.8.6.3</t>
  </si>
  <si>
    <t>9.8.6.4</t>
  </si>
  <si>
    <t>ACIONADOR MANUAL DE ALARME DE INCÊNDIO ENDEREÇÁVEL TIPO QUEBRA VIDRO</t>
  </si>
  <si>
    <t>AJUDANTE DE PEDREIRO COM ENCARGOS COMPLEMENTARES</t>
  </si>
  <si>
    <t>EQUIPAMENTOS SINALIZAÇÃO E PROTEÇÃO CONTRA INCÊNDIO</t>
  </si>
  <si>
    <t>11.6.16</t>
  </si>
  <si>
    <t>CORRIMÃO SIMPLES, DIÂMETRO EXTERNO = 1 1/2", EM AÇO GALVANIZADO. AF_04/2019_P (RAMPA ATRÁS DO PALCO DO GINÁSIO)</t>
  </si>
  <si>
    <t>30 dias</t>
  </si>
  <si>
    <t>60 dias</t>
  </si>
  <si>
    <t>90 dias</t>
  </si>
  <si>
    <t>120 dias</t>
  </si>
  <si>
    <t>150 dias</t>
  </si>
  <si>
    <t>180 dias</t>
  </si>
  <si>
    <t xml:space="preserve"> 9</t>
  </si>
  <si>
    <t xml:space="preserve"> 9.2</t>
  </si>
  <si>
    <t xml:space="preserve"> 9.4</t>
  </si>
  <si>
    <t xml:space="preserve"> 9.5</t>
  </si>
  <si>
    <t xml:space="preserve"> 9.6</t>
  </si>
  <si>
    <t xml:space="preserve"> 9.7</t>
  </si>
  <si>
    <t xml:space="preserve"> 9.8</t>
  </si>
  <si>
    <t xml:space="preserve"> 9.9</t>
  </si>
  <si>
    <t xml:space="preserve"> 9.10</t>
  </si>
  <si>
    <t xml:space="preserve"> 9.11</t>
  </si>
  <si>
    <t xml:space="preserve"> 9.12</t>
  </si>
  <si>
    <t xml:space="preserve"> 10</t>
  </si>
  <si>
    <t xml:space="preserve"> 11</t>
  </si>
  <si>
    <t xml:space="preserve"> 11.3</t>
  </si>
  <si>
    <t xml:space="preserve"> 11.4</t>
  </si>
  <si>
    <t xml:space="preserve"> 11.5</t>
  </si>
  <si>
    <t xml:space="preserve"> 11.8</t>
  </si>
  <si>
    <t xml:space="preserve"> 11.9</t>
  </si>
  <si>
    <r>
      <rPr>
        <sz val="11"/>
        <color rgb="FF000000"/>
        <rFont val="Calibri"/>
      </rPr>
      <t>Porcentagem do período</t>
    </r>
    <r>
      <rPr>
        <sz val="11"/>
        <color rgb="FF000000"/>
        <rFont val="Calibri"/>
      </rPr>
      <t xml:space="preserve">
Total do período</t>
    </r>
  </si>
  <si>
    <t>-</t>
  </si>
  <si>
    <r>
      <rPr>
        <b/>
        <sz val="11"/>
        <color rgb="FF000000"/>
        <rFont val="Calibri"/>
        <family val="2"/>
      </rPr>
      <t xml:space="preserve">Bancos: </t>
    </r>
    <r>
      <rPr>
        <sz val="11"/>
        <color rgb="FF000000"/>
        <rFont val="Calibri"/>
        <family val="2"/>
      </rPr>
      <t>SINAPI: RS 7/2023   SBC 10/2023                                                                                                                               SEINFRA: CE 4/2023   ORSE 7/2023                                                                                                                                               Próprio                                                                                                                                                                                                        (Preço desonerado)</t>
    </r>
  </si>
  <si>
    <t xml:space="preserve">
Total acumulado</t>
  </si>
  <si>
    <t>Porcentagem acumulada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</si>
</sst>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%"/>
  </numFmts>
  <fonts count="29">
    <font>
      <sz val="11"/>
      <color rgb="FF000000"/>
      <name val="Calibri"/>
    </font>
    <font>
      <sz val="13"/>
      <color rgb="FF000000"/>
      <name val="Calibri"/>
    </font>
    <font>
      <sz val="12"/>
      <color rgb="FF000000"/>
      <name val="Calibri"/>
    </font>
    <font>
      <b/>
      <sz val="20"/>
      <color rgb="FF000000"/>
      <name val="Calibri"/>
    </font>
    <font>
      <b/>
      <sz val="12"/>
      <color rgb="FF000000"/>
      <name val="Calibri"/>
    </font>
    <font>
      <b/>
      <sz val="13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8"/>
      <color rgb="FF000000"/>
      <name val="Calibri"/>
      <family val="2"/>
    </font>
    <font>
      <sz val="10"/>
      <color rgb="FF000000"/>
      <name val="Segoe UI"/>
      <family val="2"/>
    </font>
    <font>
      <sz val="12"/>
      <color theme="1"/>
      <name val="Calibri"/>
      <family val="2"/>
    </font>
    <font>
      <b/>
      <sz val="13"/>
      <color rgb="FF000000"/>
      <name val="Calibri"/>
    </font>
    <font>
      <b/>
      <sz val="18"/>
      <color rgb="FF000000"/>
      <name val="Calibri"/>
    </font>
    <font>
      <sz val="9"/>
      <color rgb="FF000000"/>
      <name val="Calibri"/>
    </font>
    <font>
      <b/>
      <sz val="11"/>
      <color rgb="FF000000"/>
      <name val="Calibri"/>
    </font>
    <font>
      <sz val="12"/>
      <color rgb="FF00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9"/>
      <color rgb="FF000000"/>
      <name val="Calibri"/>
      <family val="2"/>
    </font>
    <font>
      <i/>
      <sz val="11"/>
      <color rgb="FF000000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sz val="11"/>
      <color rgb="FF000000"/>
      <name val="Calibri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1C9AF"/>
        <bgColor rgb="FF000000"/>
      </patternFill>
    </fill>
    <fill>
      <patternFill patternType="solid">
        <fgColor theme="3" tint="0.39997558519241921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6" fillId="0" borderId="0" applyFont="0" applyFill="0" applyBorder="0" applyAlignment="0" applyProtection="0"/>
  </cellStyleXfs>
  <cellXfs count="261">
    <xf numFmtId="0" fontId="0" fillId="0" borderId="0" xfId="0"/>
    <xf numFmtId="0" fontId="0" fillId="2" borderId="0" xfId="0" applyFill="1" applyBorder="1"/>
    <xf numFmtId="0" fontId="0" fillId="0" borderId="0" xfId="0" applyBorder="1"/>
    <xf numFmtId="0" fontId="1" fillId="2" borderId="0" xfId="0" applyFont="1" applyFill="1" applyBorder="1"/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/>
    </xf>
    <xf numFmtId="0" fontId="0" fillId="0" borderId="0" xfId="0" applyBorder="1" applyAlignment="1">
      <alignment wrapText="1"/>
    </xf>
    <xf numFmtId="4" fontId="0" fillId="0" borderId="0" xfId="0" applyNumberFormat="1" applyBorder="1"/>
    <xf numFmtId="4" fontId="4" fillId="0" borderId="0" xfId="0" applyNumberFormat="1" applyFont="1" applyBorder="1"/>
    <xf numFmtId="0" fontId="6" fillId="2" borderId="0" xfId="0" applyFont="1" applyFill="1" applyBorder="1" applyAlignment="1">
      <alignment vertical="center"/>
    </xf>
    <xf numFmtId="0" fontId="0" fillId="0" borderId="0" xfId="0" applyFill="1" applyBorder="1"/>
    <xf numFmtId="0" fontId="7" fillId="0" borderId="0" xfId="0" applyFont="1" applyBorder="1"/>
    <xf numFmtId="0" fontId="0" fillId="0" borderId="0" xfId="0" applyAlignment="1">
      <alignment wrapText="1"/>
    </xf>
    <xf numFmtId="4" fontId="0" fillId="0" borderId="0" xfId="0" applyNumberFormat="1"/>
    <xf numFmtId="4" fontId="4" fillId="0" borderId="0" xfId="0" applyNumberFormat="1" applyFont="1"/>
    <xf numFmtId="0" fontId="7" fillId="0" borderId="0" xfId="0" applyFont="1"/>
    <xf numFmtId="0" fontId="6" fillId="0" borderId="0" xfId="0" applyFont="1"/>
    <xf numFmtId="0" fontId="12" fillId="0" borderId="0" xfId="0" applyFont="1"/>
    <xf numFmtId="0" fontId="8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0" fillId="2" borderId="0" xfId="0" applyFill="1"/>
    <xf numFmtId="0" fontId="15" fillId="0" borderId="0" xfId="0" applyFont="1"/>
    <xf numFmtId="0" fontId="16" fillId="7" borderId="1" xfId="0" applyFont="1" applyFill="1" applyBorder="1"/>
    <xf numFmtId="0" fontId="16" fillId="7" borderId="2" xfId="0" applyFont="1" applyFill="1" applyBorder="1"/>
    <xf numFmtId="0" fontId="16" fillId="7" borderId="2" xfId="0" applyFont="1" applyFill="1" applyBorder="1" applyAlignment="1">
      <alignment wrapText="1"/>
    </xf>
    <xf numFmtId="4" fontId="16" fillId="7" borderId="3" xfId="0" applyNumberFormat="1" applyFont="1" applyFill="1" applyBorder="1"/>
    <xf numFmtId="0" fontId="4" fillId="7" borderId="4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wrapText="1"/>
    </xf>
    <xf numFmtId="4" fontId="4" fillId="7" borderId="5" xfId="0" applyNumberFormat="1" applyFont="1" applyFill="1" applyBorder="1"/>
    <xf numFmtId="0" fontId="16" fillId="0" borderId="4" xfId="0" applyFont="1" applyBorder="1"/>
    <xf numFmtId="0" fontId="16" fillId="0" borderId="0" xfId="0" applyFont="1" applyBorder="1"/>
    <xf numFmtId="0" fontId="16" fillId="0" borderId="0" xfId="0" applyFont="1" applyBorder="1" applyAlignment="1">
      <alignment wrapText="1"/>
    </xf>
    <xf numFmtId="4" fontId="16" fillId="0" borderId="5" xfId="0" applyNumberFormat="1" applyFont="1" applyBorder="1"/>
    <xf numFmtId="0" fontId="0" fillId="0" borderId="4" xfId="0" applyBorder="1"/>
    <xf numFmtId="4" fontId="0" fillId="0" borderId="5" xfId="0" applyNumberFormat="1" applyBorder="1"/>
    <xf numFmtId="0" fontId="17" fillId="0" borderId="4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 wrapText="1"/>
    </xf>
    <xf numFmtId="4" fontId="17" fillId="0" borderId="0" xfId="0" applyNumberFormat="1" applyFont="1" applyBorder="1"/>
    <xf numFmtId="0" fontId="17" fillId="0" borderId="0" xfId="0" applyFont="1" applyBorder="1" applyAlignment="1">
      <alignment horizontal="right"/>
    </xf>
    <xf numFmtId="4" fontId="17" fillId="0" borderId="0" xfId="0" applyNumberFormat="1" applyFont="1" applyBorder="1" applyAlignment="1">
      <alignment wrapText="1"/>
    </xf>
    <xf numFmtId="4" fontId="17" fillId="0" borderId="5" xfId="0" applyNumberFormat="1" applyFont="1" applyBorder="1"/>
    <xf numFmtId="0" fontId="17" fillId="0" borderId="6" xfId="0" applyFont="1" applyBorder="1"/>
    <xf numFmtId="0" fontId="17" fillId="0" borderId="7" xfId="0" applyFont="1" applyBorder="1"/>
    <xf numFmtId="0" fontId="17" fillId="0" borderId="7" xfId="0" applyFont="1" applyBorder="1" applyAlignment="1">
      <alignment horizontal="right" wrapText="1"/>
    </xf>
    <xf numFmtId="4" fontId="17" fillId="0" borderId="7" xfId="0" applyNumberFormat="1" applyFont="1" applyBorder="1"/>
    <xf numFmtId="0" fontId="17" fillId="0" borderId="7" xfId="0" applyFont="1" applyBorder="1" applyAlignment="1">
      <alignment wrapText="1"/>
    </xf>
    <xf numFmtId="4" fontId="17" fillId="0" borderId="8" xfId="0" applyNumberFormat="1" applyFont="1" applyBorder="1"/>
    <xf numFmtId="0" fontId="16" fillId="8" borderId="4" xfId="0" applyFont="1" applyFill="1" applyBorder="1"/>
    <xf numFmtId="0" fontId="16" fillId="8" borderId="0" xfId="0" applyFont="1" applyFill="1" applyBorder="1"/>
    <xf numFmtId="0" fontId="16" fillId="8" borderId="0" xfId="0" applyFont="1" applyFill="1" applyBorder="1" applyAlignment="1">
      <alignment wrapText="1"/>
    </xf>
    <xf numFmtId="4" fontId="16" fillId="8" borderId="5" xfId="0" applyNumberFormat="1" applyFont="1" applyFill="1" applyBorder="1"/>
    <xf numFmtId="0" fontId="5" fillId="2" borderId="0" xfId="0" applyFont="1" applyFill="1" applyBorder="1" applyAlignment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9" fillId="0" borderId="0" xfId="0" applyFont="1" applyAlignment="1"/>
    <xf numFmtId="0" fontId="10" fillId="0" borderId="0" xfId="0" applyFont="1" applyAlignment="1"/>
    <xf numFmtId="0" fontId="1" fillId="2" borderId="4" xfId="0" applyFont="1" applyFill="1" applyBorder="1"/>
    <xf numFmtId="0" fontId="0" fillId="3" borderId="9" xfId="0" applyFill="1" applyBorder="1"/>
    <xf numFmtId="0" fontId="8" fillId="4" borderId="9" xfId="0" applyFont="1" applyFill="1" applyBorder="1"/>
    <xf numFmtId="0" fontId="8" fillId="4" borderId="9" xfId="0" applyFont="1" applyFill="1" applyBorder="1" applyAlignment="1">
      <alignment wrapText="1"/>
    </xf>
    <xf numFmtId="4" fontId="8" fillId="4" borderId="9" xfId="0" applyNumberFormat="1" applyFont="1" applyFill="1" applyBorder="1"/>
    <xf numFmtId="0" fontId="2" fillId="5" borderId="9" xfId="0" applyFont="1" applyFill="1" applyBorder="1"/>
    <xf numFmtId="0" fontId="2" fillId="5" borderId="9" xfId="0" applyFont="1" applyFill="1" applyBorder="1" applyAlignment="1">
      <alignment wrapText="1"/>
    </xf>
    <xf numFmtId="4" fontId="2" fillId="5" borderId="9" xfId="0" applyNumberFormat="1" applyFont="1" applyFill="1" applyBorder="1"/>
    <xf numFmtId="0" fontId="0" fillId="0" borderId="9" xfId="0" applyBorder="1"/>
    <xf numFmtId="0" fontId="0" fillId="0" borderId="9" xfId="0" applyBorder="1" applyAlignment="1">
      <alignment wrapText="1"/>
    </xf>
    <xf numFmtId="4" fontId="0" fillId="0" borderId="9" xfId="0" applyNumberFormat="1" applyBorder="1"/>
    <xf numFmtId="0" fontId="0" fillId="0" borderId="9" xfId="0" applyFill="1" applyBorder="1"/>
    <xf numFmtId="0" fontId="0" fillId="0" borderId="9" xfId="0" applyFill="1" applyBorder="1" applyAlignment="1">
      <alignment wrapText="1"/>
    </xf>
    <xf numFmtId="4" fontId="0" fillId="0" borderId="9" xfId="0" applyNumberForma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wrapText="1"/>
    </xf>
    <xf numFmtId="4" fontId="2" fillId="6" borderId="9" xfId="0" applyNumberFormat="1" applyFont="1" applyFill="1" applyBorder="1"/>
    <xf numFmtId="0" fontId="17" fillId="0" borderId="0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8" fillId="4" borderId="9" xfId="0" applyFont="1" applyFill="1" applyBorder="1" applyAlignment="1">
      <alignment horizontal="left"/>
    </xf>
    <xf numFmtId="0" fontId="18" fillId="5" borderId="9" xfId="0" applyFont="1" applyFill="1" applyBorder="1"/>
    <xf numFmtId="0" fontId="18" fillId="5" borderId="9" xfId="0" applyFont="1" applyFill="1" applyBorder="1" applyAlignment="1">
      <alignment wrapText="1"/>
    </xf>
    <xf numFmtId="4" fontId="18" fillId="5" borderId="9" xfId="0" applyNumberFormat="1" applyFont="1" applyFill="1" applyBorder="1"/>
    <xf numFmtId="0" fontId="6" fillId="0" borderId="9" xfId="0" applyFont="1" applyBorder="1"/>
    <xf numFmtId="0" fontId="19" fillId="0" borderId="0" xfId="0" applyFont="1" applyFill="1" applyBorder="1"/>
    <xf numFmtId="0" fontId="0" fillId="0" borderId="9" xfId="0" applyBorder="1" applyAlignment="1">
      <alignment horizontal="right"/>
    </xf>
    <xf numFmtId="0" fontId="18" fillId="6" borderId="9" xfId="0" applyFont="1" applyFill="1" applyBorder="1"/>
    <xf numFmtId="0" fontId="18" fillId="6" borderId="9" xfId="0" applyFont="1" applyFill="1" applyBorder="1" applyAlignment="1">
      <alignment wrapText="1"/>
    </xf>
    <xf numFmtId="4" fontId="18" fillId="6" borderId="9" xfId="0" applyNumberFormat="1" applyFont="1" applyFill="1" applyBorder="1"/>
    <xf numFmtId="0" fontId="20" fillId="0" borderId="9" xfId="0" applyFont="1" applyFill="1" applyBorder="1"/>
    <xf numFmtId="0" fontId="20" fillId="0" borderId="9" xfId="0" applyFont="1" applyFill="1" applyBorder="1" applyAlignment="1">
      <alignment wrapText="1"/>
    </xf>
    <xf numFmtId="4" fontId="20" fillId="0" borderId="9" xfId="0" applyNumberFormat="1" applyFont="1" applyFill="1" applyBorder="1"/>
    <xf numFmtId="4" fontId="20" fillId="0" borderId="9" xfId="0" applyNumberFormat="1" applyFont="1" applyBorder="1"/>
    <xf numFmtId="0" fontId="20" fillId="0" borderId="9" xfId="0" applyFont="1" applyBorder="1"/>
    <xf numFmtId="0" fontId="20" fillId="0" borderId="9" xfId="0" applyFont="1" applyBorder="1" applyAlignment="1">
      <alignment wrapText="1"/>
    </xf>
    <xf numFmtId="0" fontId="19" fillId="0" borderId="0" xfId="0" applyFont="1" applyBorder="1"/>
    <xf numFmtId="0" fontId="21" fillId="0" borderId="9" xfId="0" applyFont="1" applyBorder="1"/>
    <xf numFmtId="0" fontId="21" fillId="0" borderId="9" xfId="0" applyFont="1" applyBorder="1" applyAlignment="1">
      <alignment wrapText="1"/>
    </xf>
    <xf numFmtId="4" fontId="21" fillId="0" borderId="9" xfId="0" applyNumberFormat="1" applyFont="1" applyBorder="1"/>
    <xf numFmtId="0" fontId="21" fillId="0" borderId="9" xfId="0" applyFont="1" applyFill="1" applyBorder="1"/>
    <xf numFmtId="0" fontId="21" fillId="0" borderId="9" xfId="0" applyFont="1" applyFill="1" applyBorder="1" applyAlignment="1">
      <alignment wrapText="1"/>
    </xf>
    <xf numFmtId="4" fontId="21" fillId="0" borderId="9" xfId="0" applyNumberFormat="1" applyFont="1" applyFill="1" applyBorder="1"/>
    <xf numFmtId="4" fontId="0" fillId="9" borderId="9" xfId="0" applyNumberFormat="1" applyFill="1" applyBorder="1"/>
    <xf numFmtId="0" fontId="22" fillId="0" borderId="4" xfId="0" applyFont="1" applyBorder="1"/>
    <xf numFmtId="0" fontId="22" fillId="0" borderId="0" xfId="0" applyFont="1" applyBorder="1"/>
    <xf numFmtId="0" fontId="22" fillId="0" borderId="0" xfId="0" applyFont="1" applyBorder="1" applyAlignment="1">
      <alignment wrapText="1"/>
    </xf>
    <xf numFmtId="4" fontId="22" fillId="0" borderId="5" xfId="0" applyNumberFormat="1" applyFont="1" applyBorder="1"/>
    <xf numFmtId="0" fontId="0" fillId="0" borderId="5" xfId="0" applyBorder="1" applyAlignment="1">
      <alignment wrapText="1"/>
    </xf>
    <xf numFmtId="0" fontId="7" fillId="0" borderId="4" xfId="0" applyFont="1" applyBorder="1"/>
    <xf numFmtId="0" fontId="7" fillId="0" borderId="0" xfId="0" applyFont="1" applyBorder="1" applyAlignment="1">
      <alignment horizontal="right" wrapText="1"/>
    </xf>
    <xf numFmtId="4" fontId="7" fillId="0" borderId="0" xfId="0" applyNumberFormat="1" applyFont="1" applyBorder="1"/>
    <xf numFmtId="0" fontId="7" fillId="0" borderId="0" xfId="0" applyFont="1" applyBorder="1" applyAlignment="1">
      <alignment horizontal="right"/>
    </xf>
    <xf numFmtId="4" fontId="7" fillId="0" borderId="0" xfId="0" applyNumberFormat="1" applyFont="1" applyBorder="1" applyAlignment="1">
      <alignment wrapText="1"/>
    </xf>
    <xf numFmtId="4" fontId="7" fillId="0" borderId="5" xfId="0" applyNumberFormat="1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right" wrapText="1"/>
    </xf>
    <xf numFmtId="4" fontId="7" fillId="0" borderId="7" xfId="0" applyNumberFormat="1" applyFont="1" applyBorder="1"/>
    <xf numFmtId="0" fontId="7" fillId="0" borderId="7" xfId="0" applyFont="1" applyBorder="1" applyAlignment="1">
      <alignment wrapText="1"/>
    </xf>
    <xf numFmtId="4" fontId="7" fillId="0" borderId="8" xfId="0" applyNumberFormat="1" applyFont="1" applyBorder="1"/>
    <xf numFmtId="0" fontId="22" fillId="7" borderId="1" xfId="0" applyFont="1" applyFill="1" applyBorder="1"/>
    <xf numFmtId="0" fontId="22" fillId="7" borderId="2" xfId="0" applyFont="1" applyFill="1" applyBorder="1"/>
    <xf numFmtId="0" fontId="22" fillId="7" borderId="2" xfId="0" applyFont="1" applyFill="1" applyBorder="1" applyAlignment="1">
      <alignment wrapText="1"/>
    </xf>
    <xf numFmtId="4" fontId="22" fillId="7" borderId="3" xfId="0" applyNumberFormat="1" applyFont="1" applyFill="1" applyBorder="1"/>
    <xf numFmtId="0" fontId="8" fillId="7" borderId="4" xfId="0" applyFont="1" applyFill="1" applyBorder="1"/>
    <xf numFmtId="0" fontId="8" fillId="7" borderId="0" xfId="0" applyFont="1" applyFill="1" applyBorder="1"/>
    <xf numFmtId="0" fontId="8" fillId="7" borderId="0" xfId="0" applyFont="1" applyFill="1" applyBorder="1" applyAlignment="1">
      <alignment wrapText="1"/>
    </xf>
    <xf numFmtId="4" fontId="8" fillId="7" borderId="5" xfId="0" applyNumberFormat="1" applyFont="1" applyFill="1" applyBorder="1"/>
    <xf numFmtId="0" fontId="23" fillId="0" borderId="0" xfId="0" applyFont="1" applyBorder="1" applyAlignment="1">
      <alignment wrapText="1"/>
    </xf>
    <xf numFmtId="0" fontId="19" fillId="0" borderId="0" xfId="0" applyFont="1"/>
    <xf numFmtId="0" fontId="24" fillId="7" borderId="1" xfId="0" applyFont="1" applyFill="1" applyBorder="1"/>
    <xf numFmtId="0" fontId="24" fillId="7" borderId="2" xfId="0" applyFont="1" applyFill="1" applyBorder="1"/>
    <xf numFmtId="0" fontId="24" fillId="7" borderId="2" xfId="0" applyFont="1" applyFill="1" applyBorder="1" applyAlignment="1">
      <alignment wrapText="1"/>
    </xf>
    <xf numFmtId="4" fontId="24" fillId="7" borderId="3" xfId="0" applyNumberFormat="1" applyFont="1" applyFill="1" applyBorder="1"/>
    <xf numFmtId="0" fontId="9" fillId="7" borderId="4" xfId="0" applyFont="1" applyFill="1" applyBorder="1"/>
    <xf numFmtId="0" fontId="9" fillId="7" borderId="0" xfId="0" applyFont="1" applyFill="1" applyBorder="1"/>
    <xf numFmtId="0" fontId="9" fillId="7" borderId="0" xfId="0" applyFont="1" applyFill="1" applyBorder="1" applyAlignment="1">
      <alignment wrapText="1"/>
    </xf>
    <xf numFmtId="0" fontId="24" fillId="0" borderId="4" xfId="0" applyFont="1" applyBorder="1"/>
    <xf numFmtId="0" fontId="24" fillId="0" borderId="0" xfId="0" applyFont="1" applyBorder="1"/>
    <xf numFmtId="0" fontId="24" fillId="0" borderId="0" xfId="0" applyFont="1" applyBorder="1" applyAlignment="1">
      <alignment wrapText="1"/>
    </xf>
    <xf numFmtId="4" fontId="24" fillId="0" borderId="5" xfId="0" applyNumberFormat="1" applyFont="1" applyBorder="1"/>
    <xf numFmtId="0" fontId="20" fillId="0" borderId="4" xfId="0" applyFont="1" applyBorder="1"/>
    <xf numFmtId="0" fontId="20" fillId="0" borderId="0" xfId="0" applyFont="1" applyBorder="1"/>
    <xf numFmtId="0" fontId="20" fillId="0" borderId="0" xfId="0" applyFont="1" applyBorder="1" applyAlignment="1">
      <alignment wrapText="1"/>
    </xf>
    <xf numFmtId="4" fontId="20" fillId="0" borderId="5" xfId="0" applyNumberFormat="1" applyFont="1" applyBorder="1"/>
    <xf numFmtId="0" fontId="25" fillId="0" borderId="4" xfId="0" applyFont="1" applyBorder="1"/>
    <xf numFmtId="0" fontId="25" fillId="0" borderId="0" xfId="0" applyFont="1" applyBorder="1"/>
    <xf numFmtId="0" fontId="25" fillId="0" borderId="0" xfId="0" applyFont="1" applyBorder="1" applyAlignment="1">
      <alignment horizontal="right" wrapText="1"/>
    </xf>
    <xf numFmtId="4" fontId="25" fillId="0" borderId="0" xfId="0" applyNumberFormat="1" applyFont="1" applyBorder="1"/>
    <xf numFmtId="0" fontId="25" fillId="0" borderId="0" xfId="0" applyFont="1" applyBorder="1" applyAlignment="1">
      <alignment horizontal="right"/>
    </xf>
    <xf numFmtId="4" fontId="25" fillId="0" borderId="0" xfId="0" applyNumberFormat="1" applyFont="1" applyBorder="1" applyAlignment="1">
      <alignment wrapText="1"/>
    </xf>
    <xf numFmtId="4" fontId="25" fillId="0" borderId="5" xfId="0" applyNumberFormat="1" applyFont="1" applyBorder="1"/>
    <xf numFmtId="0" fontId="25" fillId="0" borderId="6" xfId="0" applyFont="1" applyBorder="1"/>
    <xf numFmtId="0" fontId="25" fillId="0" borderId="7" xfId="0" applyFont="1" applyBorder="1"/>
    <xf numFmtId="0" fontId="25" fillId="0" borderId="7" xfId="0" applyFont="1" applyBorder="1" applyAlignment="1">
      <alignment horizontal="right" wrapText="1"/>
    </xf>
    <xf numFmtId="4" fontId="25" fillId="0" borderId="7" xfId="0" applyNumberFormat="1" applyFont="1" applyBorder="1"/>
    <xf numFmtId="0" fontId="25" fillId="0" borderId="7" xfId="0" applyFont="1" applyBorder="1" applyAlignment="1">
      <alignment wrapText="1"/>
    </xf>
    <xf numFmtId="4" fontId="25" fillId="0" borderId="8" xfId="0" applyNumberFormat="1" applyFont="1" applyBorder="1"/>
    <xf numFmtId="4" fontId="6" fillId="0" borderId="9" xfId="0" applyNumberFormat="1" applyFont="1" applyBorder="1"/>
    <xf numFmtId="0" fontId="6" fillId="10" borderId="9" xfId="0" applyFont="1" applyFill="1" applyBorder="1" applyAlignment="1">
      <alignment vertical="center" wrapText="1"/>
    </xf>
    <xf numFmtId="0" fontId="21" fillId="11" borderId="9" xfId="0" applyFont="1" applyFill="1" applyBorder="1"/>
    <xf numFmtId="0" fontId="21" fillId="11" borderId="9" xfId="0" applyFont="1" applyFill="1" applyBorder="1" applyAlignment="1">
      <alignment wrapText="1"/>
    </xf>
    <xf numFmtId="4" fontId="21" fillId="11" borderId="9" xfId="0" applyNumberFormat="1" applyFont="1" applyFill="1" applyBorder="1"/>
    <xf numFmtId="0" fontId="0" fillId="11" borderId="9" xfId="0" applyFill="1" applyBorder="1"/>
    <xf numFmtId="0" fontId="0" fillId="11" borderId="9" xfId="0" applyFill="1" applyBorder="1" applyAlignment="1">
      <alignment wrapText="1"/>
    </xf>
    <xf numFmtId="4" fontId="0" fillId="11" borderId="9" xfId="0" applyNumberFormat="1" applyFill="1" applyBorder="1"/>
    <xf numFmtId="0" fontId="6" fillId="11" borderId="9" xfId="0" applyFont="1" applyFill="1" applyBorder="1"/>
    <xf numFmtId="0" fontId="6" fillId="0" borderId="0" xfId="0" applyFont="1" applyBorder="1"/>
    <xf numFmtId="164" fontId="6" fillId="0" borderId="9" xfId="0" applyNumberFormat="1" applyFont="1" applyBorder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 wrapText="1"/>
    </xf>
    <xf numFmtId="4" fontId="0" fillId="12" borderId="11" xfId="0" applyNumberFormat="1" applyFill="1" applyBorder="1" applyAlignment="1">
      <alignment vertical="center" wrapText="1"/>
    </xf>
    <xf numFmtId="4" fontId="0" fillId="12" borderId="11" xfId="0" applyNumberForma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/>
    </xf>
    <xf numFmtId="0" fontId="0" fillId="3" borderId="12" xfId="0" applyFill="1" applyBorder="1" applyAlignment="1">
      <alignment vertical="center"/>
    </xf>
    <xf numFmtId="4" fontId="6" fillId="5" borderId="11" xfId="0" applyNumberFormat="1" applyFont="1" applyFill="1" applyBorder="1" applyAlignment="1">
      <alignment vertical="center" wrapText="1"/>
    </xf>
    <xf numFmtId="4" fontId="6" fillId="5" borderId="0" xfId="0" applyNumberFormat="1" applyFont="1" applyFill="1" applyBorder="1" applyAlignment="1">
      <alignment vertical="center" wrapText="1"/>
    </xf>
    <xf numFmtId="4" fontId="6" fillId="13" borderId="11" xfId="0" applyNumberFormat="1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/>
    </xf>
    <xf numFmtId="0" fontId="6" fillId="13" borderId="11" xfId="0" applyFont="1" applyFill="1" applyBorder="1" applyAlignment="1">
      <alignment vertical="center" wrapText="1"/>
    </xf>
    <xf numFmtId="0" fontId="6" fillId="5" borderId="11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9" fontId="6" fillId="5" borderId="11" xfId="0" applyNumberFormat="1" applyFont="1" applyFill="1" applyBorder="1" applyAlignment="1">
      <alignment vertical="center" wrapText="1"/>
    </xf>
    <xf numFmtId="9" fontId="6" fillId="5" borderId="11" xfId="1" applyNumberFormat="1" applyFont="1" applyFill="1" applyBorder="1" applyAlignment="1">
      <alignment vertical="center" wrapText="1"/>
    </xf>
    <xf numFmtId="2" fontId="6" fillId="5" borderId="11" xfId="0" applyNumberFormat="1" applyFont="1" applyFill="1" applyBorder="1" applyAlignment="1">
      <alignment vertical="center" wrapText="1"/>
    </xf>
    <xf numFmtId="9" fontId="6" fillId="13" borderId="11" xfId="0" applyNumberFormat="1" applyFont="1" applyFill="1" applyBorder="1" applyAlignment="1">
      <alignment vertical="center" wrapText="1"/>
    </xf>
    <xf numFmtId="9" fontId="6" fillId="13" borderId="11" xfId="0" applyNumberFormat="1" applyFont="1" applyFill="1" applyBorder="1" applyAlignment="1">
      <alignment wrapText="1"/>
    </xf>
    <xf numFmtId="9" fontId="6" fillId="13" borderId="11" xfId="1" applyNumberFormat="1" applyFont="1" applyFill="1" applyBorder="1" applyAlignment="1">
      <alignment vertical="center" wrapText="1"/>
    </xf>
    <xf numFmtId="9" fontId="6" fillId="5" borderId="11" xfId="1" applyFont="1" applyFill="1" applyBorder="1" applyAlignment="1">
      <alignment vertical="center" wrapText="1"/>
    </xf>
    <xf numFmtId="9" fontId="6" fillId="13" borderId="11" xfId="1" applyFont="1" applyFill="1" applyBorder="1" applyAlignment="1">
      <alignment vertical="center" wrapText="1"/>
    </xf>
    <xf numFmtId="9" fontId="6" fillId="5" borderId="11" xfId="0" quotePrefix="1" applyNumberFormat="1" applyFont="1" applyFill="1" applyBorder="1" applyAlignment="1">
      <alignment vertical="center" wrapText="1"/>
    </xf>
    <xf numFmtId="165" fontId="6" fillId="5" borderId="11" xfId="0" applyNumberFormat="1" applyFont="1" applyFill="1" applyBorder="1" applyAlignment="1">
      <alignment vertical="center" wrapText="1"/>
    </xf>
    <xf numFmtId="165" fontId="6" fillId="5" borderId="11" xfId="1" applyNumberFormat="1" applyFont="1" applyFill="1" applyBorder="1" applyAlignment="1">
      <alignment vertical="center" wrapText="1"/>
    </xf>
    <xf numFmtId="10" fontId="6" fillId="5" borderId="11" xfId="0" applyNumberFormat="1" applyFont="1" applyFill="1" applyBorder="1" applyAlignment="1">
      <alignment vertical="center" wrapText="1"/>
    </xf>
    <xf numFmtId="10" fontId="6" fillId="5" borderId="11" xfId="1" applyNumberFormat="1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/>
    </xf>
    <xf numFmtId="4" fontId="6" fillId="12" borderId="11" xfId="0" applyNumberFormat="1" applyFont="1" applyFill="1" applyBorder="1" applyAlignment="1">
      <alignment vertical="center" wrapText="1"/>
    </xf>
    <xf numFmtId="9" fontId="6" fillId="12" borderId="11" xfId="1" applyFont="1" applyFill="1" applyBorder="1" applyAlignment="1">
      <alignment vertical="center" wrapText="1"/>
    </xf>
    <xf numFmtId="0" fontId="0" fillId="12" borderId="1" xfId="0" applyFill="1" applyBorder="1" applyAlignment="1">
      <alignment horizontal="center" vertical="center"/>
    </xf>
    <xf numFmtId="0" fontId="0" fillId="12" borderId="3" xfId="0" applyFill="1" applyBorder="1" applyAlignment="1">
      <alignment horizontal="left" vertical="center" wrapText="1"/>
    </xf>
    <xf numFmtId="0" fontId="0" fillId="12" borderId="6" xfId="0" applyFill="1" applyBorder="1" applyAlignment="1">
      <alignment vertical="center"/>
    </xf>
    <xf numFmtId="0" fontId="6" fillId="12" borderId="8" xfId="0" applyFont="1" applyFill="1" applyBorder="1" applyAlignment="1">
      <alignment vertical="center" wrapText="1"/>
    </xf>
    <xf numFmtId="9" fontId="0" fillId="12" borderId="11" xfId="1" applyFont="1" applyFill="1" applyBorder="1" applyAlignment="1">
      <alignment vertical="center" wrapText="1"/>
    </xf>
    <xf numFmtId="10" fontId="0" fillId="12" borderId="11" xfId="1" applyNumberFormat="1" applyFont="1" applyFill="1" applyBorder="1" applyAlignment="1">
      <alignment vertical="center" wrapText="1"/>
    </xf>
    <xf numFmtId="0" fontId="10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0" fontId="18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right" wrapText="1"/>
    </xf>
    <xf numFmtId="0" fontId="6" fillId="0" borderId="0" xfId="0" applyFont="1" applyAlignment="1">
      <alignment horizontal="left" vertical="top" wrapText="1"/>
    </xf>
    <xf numFmtId="0" fontId="2" fillId="2" borderId="4" xfId="0" applyFont="1" applyFill="1" applyBorder="1"/>
    <xf numFmtId="0" fontId="2" fillId="2" borderId="0" xfId="0" applyFont="1" applyFill="1" applyBorder="1"/>
    <xf numFmtId="0" fontId="22" fillId="0" borderId="0" xfId="0" applyFont="1" applyBorder="1" applyAlignment="1">
      <alignment horizontal="left" wrapText="1"/>
    </xf>
    <xf numFmtId="0" fontId="0" fillId="12" borderId="3" xfId="0" applyFill="1" applyBorder="1" applyAlignment="1">
      <alignment horizontal="left" vertical="center" wrapText="1"/>
    </xf>
    <xf numFmtId="0" fontId="0" fillId="12" borderId="8" xfId="0" applyFill="1" applyBorder="1" applyAlignment="1">
      <alignment horizontal="left" vertical="center" wrapText="1"/>
    </xf>
    <xf numFmtId="0" fontId="0" fillId="12" borderId="1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2" fillId="5" borderId="13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left" vertical="center"/>
    </xf>
    <xf numFmtId="0" fontId="2" fillId="13" borderId="9" xfId="0" applyFont="1" applyFill="1" applyBorder="1" applyAlignment="1">
      <alignment horizontal="left" vertical="center"/>
    </xf>
    <xf numFmtId="0" fontId="2" fillId="13" borderId="9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 wrapText="1"/>
    </xf>
    <xf numFmtId="0" fontId="18" fillId="5" borderId="9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center" vertical="center"/>
    </xf>
    <xf numFmtId="0" fontId="0" fillId="0" borderId="0" xfId="0"/>
    <xf numFmtId="0" fontId="0" fillId="0" borderId="4" xfId="0" applyBorder="1"/>
    <xf numFmtId="0" fontId="27" fillId="0" borderId="0" xfId="0" applyFont="1" applyBorder="1"/>
    <xf numFmtId="0" fontId="28" fillId="0" borderId="0" xfId="0" applyFont="1" applyBorder="1"/>
    <xf numFmtId="4" fontId="27" fillId="0" borderId="0" xfId="0" applyNumberFormat="1" applyFont="1" applyBorder="1"/>
    <xf numFmtId="0" fontId="27" fillId="0" borderId="0" xfId="0" applyFont="1"/>
    <xf numFmtId="0" fontId="27" fillId="0" borderId="0" xfId="0" applyFont="1" applyFill="1" applyBorder="1"/>
    <xf numFmtId="4" fontId="27" fillId="0" borderId="0" xfId="0" applyNumberFormat="1" applyFont="1" applyFill="1" applyBorder="1"/>
    <xf numFmtId="4" fontId="27" fillId="0" borderId="4" xfId="0" applyNumberFormat="1" applyFont="1" applyFill="1" applyBorder="1"/>
    <xf numFmtId="0" fontId="27" fillId="0" borderId="0" xfId="0" applyFont="1" applyFill="1"/>
    <xf numFmtId="0" fontId="28" fillId="0" borderId="0" xfId="0" applyFont="1" applyFill="1" applyBorder="1"/>
    <xf numFmtId="0" fontId="28" fillId="0" borderId="0" xfId="0" applyFont="1"/>
    <xf numFmtId="4" fontId="27" fillId="0" borderId="0" xfId="0" applyNumberFormat="1" applyFont="1"/>
    <xf numFmtId="4" fontId="27" fillId="0" borderId="0" xfId="0" applyNumberFormat="1" applyFont="1" applyFill="1"/>
  </cellXfs>
  <cellStyles count="2">
    <cellStyle name="Normal" xfId="0" builtinId="0"/>
    <cellStyle name="Porcentagem" xfId="1" builtinId="5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26" Type="http://schemas.openxmlformats.org/officeDocument/2006/relationships/image" Target="../media/image27.png"/><Relationship Id="rId39" Type="http://schemas.openxmlformats.org/officeDocument/2006/relationships/image" Target="../media/image40.png"/><Relationship Id="rId3" Type="http://schemas.openxmlformats.org/officeDocument/2006/relationships/image" Target="../media/image4.png"/><Relationship Id="rId21" Type="http://schemas.openxmlformats.org/officeDocument/2006/relationships/image" Target="../media/image22.png"/><Relationship Id="rId34" Type="http://schemas.openxmlformats.org/officeDocument/2006/relationships/image" Target="../media/image35.png"/><Relationship Id="rId42" Type="http://schemas.openxmlformats.org/officeDocument/2006/relationships/image" Target="../media/image43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33" Type="http://schemas.openxmlformats.org/officeDocument/2006/relationships/image" Target="../media/image34.png"/><Relationship Id="rId38" Type="http://schemas.openxmlformats.org/officeDocument/2006/relationships/image" Target="../media/image39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41" Type="http://schemas.openxmlformats.org/officeDocument/2006/relationships/image" Target="../media/image42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32" Type="http://schemas.openxmlformats.org/officeDocument/2006/relationships/image" Target="../media/image33.jpeg"/><Relationship Id="rId37" Type="http://schemas.openxmlformats.org/officeDocument/2006/relationships/image" Target="../media/image38.png"/><Relationship Id="rId40" Type="http://schemas.openxmlformats.org/officeDocument/2006/relationships/image" Target="../media/image41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7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31" Type="http://schemas.openxmlformats.org/officeDocument/2006/relationships/image" Target="../media/image32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png"/><Relationship Id="rId35" Type="http://schemas.openxmlformats.org/officeDocument/2006/relationships/image" Target="../media/image3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762000</xdr:colOff>
      <xdr:row>1</xdr:row>
      <xdr:rowOff>104776</xdr:rowOff>
    </xdr:from>
    <xdr:to>
      <xdr:col>10</xdr:col>
      <xdr:colOff>419100</xdr:colOff>
      <xdr:row>3</xdr:row>
      <xdr:rowOff>57150</xdr:rowOff>
    </xdr:to>
    <xdr:pic>
      <xdr:nvPicPr>
        <xdr:cNvPr id="4" name="Imagem 3" descr="Brasao_sapucaia_do_sul.png"/>
        <xdr:cNvPicPr/>
      </xdr:nvPicPr>
      <xdr:blipFill>
        <a:blip xmlns:r="http://schemas.openxmlformats.org/officeDocument/2006/relationships" r:embed="rId1" cstate="print"/>
        <a:srcRect l="4794" t="5618" r="7534" b="6540"/>
        <a:stretch>
          <a:fillRect/>
        </a:stretch>
      </xdr:blipFill>
      <xdr:spPr>
        <a:xfrm>
          <a:off x="12830175" y="371476"/>
          <a:ext cx="790575" cy="923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49410</xdr:rowOff>
    </xdr:from>
    <xdr:to>
      <xdr:col>10</xdr:col>
      <xdr:colOff>6436</xdr:colOff>
      <xdr:row>26</xdr:row>
      <xdr:rowOff>53503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82935"/>
          <a:ext cx="6102436" cy="34330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26</xdr:row>
      <xdr:rowOff>134635</xdr:rowOff>
    </xdr:from>
    <xdr:to>
      <xdr:col>10</xdr:col>
      <xdr:colOff>0</xdr:colOff>
      <xdr:row>44</xdr:row>
      <xdr:rowOff>134462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097160"/>
          <a:ext cx="6096000" cy="34288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46</xdr:row>
      <xdr:rowOff>5921</xdr:rowOff>
    </xdr:from>
    <xdr:to>
      <xdr:col>10</xdr:col>
      <xdr:colOff>0</xdr:colOff>
      <xdr:row>64</xdr:row>
      <xdr:rowOff>5986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9721421"/>
          <a:ext cx="6096000" cy="34290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66</xdr:row>
      <xdr:rowOff>193074</xdr:rowOff>
    </xdr:from>
    <xdr:to>
      <xdr:col>10</xdr:col>
      <xdr:colOff>0</xdr:colOff>
      <xdr:row>85</xdr:row>
      <xdr:rowOff>64358</xdr:rowOff>
    </xdr:to>
    <xdr:pic>
      <xdr:nvPicPr>
        <xdr:cNvPr id="5" name="Imagem 4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3453991"/>
          <a:ext cx="6138333" cy="3490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10</xdr:col>
      <xdr:colOff>942</xdr:colOff>
      <xdr:row>105</xdr:row>
      <xdr:rowOff>2574</xdr:rowOff>
    </xdr:to>
    <xdr:pic>
      <xdr:nvPicPr>
        <xdr:cNvPr id="6" name="Imagem 5"/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9431000"/>
          <a:ext cx="6091366" cy="3431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10</xdr:col>
      <xdr:colOff>6436</xdr:colOff>
      <xdr:row>125</xdr:row>
      <xdr:rowOff>6436</xdr:rowOff>
    </xdr:to>
    <xdr:pic>
      <xdr:nvPicPr>
        <xdr:cNvPr id="7" name="Imagem 6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23050500"/>
          <a:ext cx="6102436" cy="3625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128</xdr:row>
      <xdr:rowOff>138372</xdr:rowOff>
    </xdr:from>
    <xdr:to>
      <xdr:col>10</xdr:col>
      <xdr:colOff>942</xdr:colOff>
      <xdr:row>146</xdr:row>
      <xdr:rowOff>134715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28689560"/>
          <a:ext cx="6192192" cy="342534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12872</xdr:colOff>
      <xdr:row>147</xdr:row>
      <xdr:rowOff>164115</xdr:rowOff>
    </xdr:from>
    <xdr:to>
      <xdr:col>10</xdr:col>
      <xdr:colOff>1552</xdr:colOff>
      <xdr:row>165</xdr:row>
      <xdr:rowOff>157678</xdr:rowOff>
    </xdr:to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872" y="32334803"/>
          <a:ext cx="6179930" cy="34225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166</xdr:row>
      <xdr:rowOff>45052</xdr:rowOff>
    </xdr:from>
    <xdr:to>
      <xdr:col>9</xdr:col>
      <xdr:colOff>588757</xdr:colOff>
      <xdr:row>184</xdr:row>
      <xdr:rowOff>32181</xdr:rowOff>
    </xdr:to>
    <xdr:pic>
      <xdr:nvPicPr>
        <xdr:cNvPr id="1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38678452"/>
          <a:ext cx="6075157" cy="341612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0</xdr:colOff>
      <xdr:row>223</xdr:row>
      <xdr:rowOff>180199</xdr:rowOff>
    </xdr:from>
    <xdr:to>
      <xdr:col>9</xdr:col>
      <xdr:colOff>590661</xdr:colOff>
      <xdr:row>241</xdr:row>
      <xdr:rowOff>167327</xdr:rowOff>
    </xdr:to>
    <xdr:pic>
      <xdr:nvPicPr>
        <xdr:cNvPr id="11" name="Imagem 25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0" y="51853324"/>
          <a:ext cx="6077061" cy="3416128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205</xdr:row>
      <xdr:rowOff>102973</xdr:rowOff>
    </xdr:from>
    <xdr:to>
      <xdr:col>9</xdr:col>
      <xdr:colOff>601987</xdr:colOff>
      <xdr:row>223</xdr:row>
      <xdr:rowOff>96538</xdr:rowOff>
    </xdr:to>
    <xdr:pic>
      <xdr:nvPicPr>
        <xdr:cNvPr id="12" name="Imagem 28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0" y="48347098"/>
          <a:ext cx="6088387" cy="342256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186</xdr:row>
      <xdr:rowOff>6395</xdr:rowOff>
    </xdr:from>
    <xdr:to>
      <xdr:col>9</xdr:col>
      <xdr:colOff>592095</xdr:colOff>
      <xdr:row>203</xdr:row>
      <xdr:rowOff>187411</xdr:rowOff>
    </xdr:to>
    <xdr:pic>
      <xdr:nvPicPr>
        <xdr:cNvPr id="13" name="Imagem 31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0" y="42449795"/>
          <a:ext cx="6078495" cy="3419516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9</xdr:col>
      <xdr:colOff>590663</xdr:colOff>
      <xdr:row>261</xdr:row>
      <xdr:rowOff>180203</xdr:rowOff>
    </xdr:to>
    <xdr:pic>
      <xdr:nvPicPr>
        <xdr:cNvPr id="14" name="Imagem 16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0" y="57988200"/>
          <a:ext cx="6077063" cy="3418703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10</xdr:col>
      <xdr:colOff>13236</xdr:colOff>
      <xdr:row>300</xdr:row>
      <xdr:rowOff>6435</xdr:rowOff>
    </xdr:to>
    <xdr:pic>
      <xdr:nvPicPr>
        <xdr:cNvPr id="15" name="Imagem 19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0" y="67446525"/>
          <a:ext cx="6109236" cy="343543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262</xdr:row>
      <xdr:rowOff>102972</xdr:rowOff>
    </xdr:from>
    <xdr:to>
      <xdr:col>9</xdr:col>
      <xdr:colOff>601987</xdr:colOff>
      <xdr:row>280</xdr:row>
      <xdr:rowOff>96536</xdr:rowOff>
    </xdr:to>
    <xdr:pic>
      <xdr:nvPicPr>
        <xdr:cNvPr id="16" name="Imagem 22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0" y="61520172"/>
          <a:ext cx="6088387" cy="3422564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10</xdr:col>
      <xdr:colOff>1911</xdr:colOff>
      <xdr:row>319</xdr:row>
      <xdr:rowOff>0</xdr:rowOff>
    </xdr:to>
    <xdr:pic>
      <xdr:nvPicPr>
        <xdr:cNvPr id="17" name="Imagem 16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0" y="71570850"/>
          <a:ext cx="6097911" cy="34290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320</xdr:row>
      <xdr:rowOff>12871</xdr:rowOff>
    </xdr:from>
    <xdr:to>
      <xdr:col>9</xdr:col>
      <xdr:colOff>558045</xdr:colOff>
      <xdr:row>337</xdr:row>
      <xdr:rowOff>174540</xdr:rowOff>
    </xdr:to>
    <xdr:pic>
      <xdr:nvPicPr>
        <xdr:cNvPr id="18" name="Imagem 19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0" y="77155846"/>
          <a:ext cx="6044445" cy="3400169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338</xdr:row>
      <xdr:rowOff>90100</xdr:rowOff>
    </xdr:from>
    <xdr:to>
      <xdr:col>9</xdr:col>
      <xdr:colOff>590661</xdr:colOff>
      <xdr:row>356</xdr:row>
      <xdr:rowOff>77228</xdr:rowOff>
    </xdr:to>
    <xdr:pic>
      <xdr:nvPicPr>
        <xdr:cNvPr id="19" name="Imagem 22"/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0" y="80662075"/>
          <a:ext cx="6077061" cy="3416128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357</xdr:row>
      <xdr:rowOff>193073</xdr:rowOff>
    </xdr:from>
    <xdr:to>
      <xdr:col>9</xdr:col>
      <xdr:colOff>579337</xdr:colOff>
      <xdr:row>375</xdr:row>
      <xdr:rowOff>173766</xdr:rowOff>
    </xdr:to>
    <xdr:pic>
      <xdr:nvPicPr>
        <xdr:cNvPr id="20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0" y="86908673"/>
          <a:ext cx="6065737" cy="3409693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395</xdr:row>
      <xdr:rowOff>4577</xdr:rowOff>
    </xdr:from>
    <xdr:to>
      <xdr:col>9</xdr:col>
      <xdr:colOff>568013</xdr:colOff>
      <xdr:row>413</xdr:row>
      <xdr:rowOff>169334</xdr:rowOff>
    </xdr:to>
    <xdr:pic>
      <xdr:nvPicPr>
        <xdr:cNvPr id="21" name="Imagem 10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0" y="94894744"/>
          <a:ext cx="6092513" cy="3593757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375</xdr:row>
      <xdr:rowOff>193072</xdr:rowOff>
    </xdr:from>
    <xdr:to>
      <xdr:col>9</xdr:col>
      <xdr:colOff>590661</xdr:colOff>
      <xdr:row>393</xdr:row>
      <xdr:rowOff>180200</xdr:rowOff>
    </xdr:to>
    <xdr:pic>
      <xdr:nvPicPr>
        <xdr:cNvPr id="22" name="Imagem 13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0" y="90337672"/>
          <a:ext cx="6077061" cy="341612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417</xdr:row>
      <xdr:rowOff>8808</xdr:rowOff>
    </xdr:from>
    <xdr:to>
      <xdr:col>9</xdr:col>
      <xdr:colOff>566351</xdr:colOff>
      <xdr:row>434</xdr:row>
      <xdr:rowOff>176274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100297533"/>
          <a:ext cx="6052751" cy="34059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15875</xdr:colOff>
      <xdr:row>436</xdr:row>
      <xdr:rowOff>16733</xdr:rowOff>
    </xdr:from>
    <xdr:to>
      <xdr:col>9</xdr:col>
      <xdr:colOff>581985</xdr:colOff>
      <xdr:row>453</xdr:row>
      <xdr:rowOff>181488</xdr:rowOff>
    </xdr:to>
    <xdr:pic>
      <xdr:nvPicPr>
        <xdr:cNvPr id="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5875" y="102743858"/>
          <a:ext cx="5995360" cy="34032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455</xdr:row>
      <xdr:rowOff>6436</xdr:rowOff>
    </xdr:from>
    <xdr:to>
      <xdr:col>9</xdr:col>
      <xdr:colOff>547044</xdr:colOff>
      <xdr:row>472</xdr:row>
      <xdr:rowOff>162929</xdr:rowOff>
    </xdr:to>
    <xdr:pic>
      <xdr:nvPicPr>
        <xdr:cNvPr id="2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109458211"/>
          <a:ext cx="6033444" cy="339499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591</xdr:row>
      <xdr:rowOff>51390</xdr:rowOff>
    </xdr:from>
    <xdr:to>
      <xdr:col>9</xdr:col>
      <xdr:colOff>600040</xdr:colOff>
      <xdr:row>636</xdr:row>
      <xdr:rowOff>88540</xdr:rowOff>
    </xdr:to>
    <xdr:pic>
      <xdr:nvPicPr>
        <xdr:cNvPr id="2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0" y="144593265"/>
          <a:ext cx="6086440" cy="86096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637</xdr:row>
      <xdr:rowOff>4009</xdr:rowOff>
    </xdr:from>
    <xdr:to>
      <xdr:col>10</xdr:col>
      <xdr:colOff>2442</xdr:colOff>
      <xdr:row>682</xdr:row>
      <xdr:rowOff>50344</xdr:rowOff>
    </xdr:to>
    <xdr:pic>
      <xdr:nvPicPr>
        <xdr:cNvPr id="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0" y="142752009"/>
          <a:ext cx="6034942" cy="86188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686</xdr:row>
      <xdr:rowOff>166454</xdr:rowOff>
    </xdr:from>
    <xdr:to>
      <xdr:col>9</xdr:col>
      <xdr:colOff>577954</xdr:colOff>
      <xdr:row>731</xdr:row>
      <xdr:rowOff>174177</xdr:rowOff>
    </xdr:to>
    <xdr:pic>
      <xdr:nvPicPr>
        <xdr:cNvPr id="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0" y="152248954"/>
          <a:ext cx="6007204" cy="858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737</xdr:row>
      <xdr:rowOff>13289</xdr:rowOff>
    </xdr:from>
    <xdr:to>
      <xdr:col>9</xdr:col>
      <xdr:colOff>566351</xdr:colOff>
      <xdr:row>782</xdr:row>
      <xdr:rowOff>4417</xdr:rowOff>
    </xdr:to>
    <xdr:pic>
      <xdr:nvPicPr>
        <xdr:cNvPr id="2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0" y="161811289"/>
          <a:ext cx="5995601" cy="856362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787</xdr:row>
      <xdr:rowOff>83799</xdr:rowOff>
    </xdr:from>
    <xdr:to>
      <xdr:col>9</xdr:col>
      <xdr:colOff>578824</xdr:colOff>
      <xdr:row>832</xdr:row>
      <xdr:rowOff>92768</xdr:rowOff>
    </xdr:to>
    <xdr:pic>
      <xdr:nvPicPr>
        <xdr:cNvPr id="3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0" y="171406799"/>
          <a:ext cx="6008074" cy="85814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836</xdr:row>
      <xdr:rowOff>164255</xdr:rowOff>
    </xdr:from>
    <xdr:to>
      <xdr:col>9</xdr:col>
      <xdr:colOff>590557</xdr:colOff>
      <xdr:row>881</xdr:row>
      <xdr:rowOff>189999</xdr:rowOff>
    </xdr:to>
    <xdr:pic>
      <xdr:nvPicPr>
        <xdr:cNvPr id="3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0" y="180821755"/>
          <a:ext cx="6019807" cy="859824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886</xdr:row>
      <xdr:rowOff>86500</xdr:rowOff>
    </xdr:from>
    <xdr:to>
      <xdr:col>10</xdr:col>
      <xdr:colOff>32</xdr:colOff>
      <xdr:row>931</xdr:row>
      <xdr:rowOff>64968</xdr:rowOff>
    </xdr:to>
    <xdr:pic>
      <xdr:nvPicPr>
        <xdr:cNvPr id="3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0" y="190269000"/>
          <a:ext cx="6032532" cy="855096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409575</xdr:colOff>
      <xdr:row>0</xdr:row>
      <xdr:rowOff>28575</xdr:rowOff>
    </xdr:from>
    <xdr:to>
      <xdr:col>5</xdr:col>
      <xdr:colOff>238125</xdr:colOff>
      <xdr:row>2</xdr:row>
      <xdr:rowOff>66675</xdr:rowOff>
    </xdr:to>
    <xdr:pic>
      <xdr:nvPicPr>
        <xdr:cNvPr id="33" name="image1.jpeg"/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2847975" y="28575"/>
          <a:ext cx="438150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488</xdr:row>
      <xdr:rowOff>12871</xdr:rowOff>
    </xdr:from>
    <xdr:to>
      <xdr:col>9</xdr:col>
      <xdr:colOff>598531</xdr:colOff>
      <xdr:row>525</xdr:row>
      <xdr:rowOff>90102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 l="14112" t="11277" r="31984" b="44019"/>
        <a:stretch>
          <a:fillRect/>
        </a:stretch>
      </xdr:blipFill>
      <xdr:spPr bwMode="auto">
        <a:xfrm>
          <a:off x="0" y="115751146"/>
          <a:ext cx="6084931" cy="712573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538</xdr:row>
      <xdr:rowOff>25744</xdr:rowOff>
    </xdr:from>
    <xdr:to>
      <xdr:col>9</xdr:col>
      <xdr:colOff>598531</xdr:colOff>
      <xdr:row>556</xdr:row>
      <xdr:rowOff>46381</xdr:rowOff>
    </xdr:to>
    <xdr:pic>
      <xdr:nvPicPr>
        <xdr:cNvPr id="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 l="14112" t="56897" r="31984" b="21460"/>
        <a:stretch>
          <a:fillRect/>
        </a:stretch>
      </xdr:blipFill>
      <xdr:spPr bwMode="auto">
        <a:xfrm>
          <a:off x="0" y="125289019"/>
          <a:ext cx="6084931" cy="34496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558</xdr:row>
      <xdr:rowOff>13230</xdr:rowOff>
    </xdr:from>
    <xdr:to>
      <xdr:col>10</xdr:col>
      <xdr:colOff>607</xdr:colOff>
      <xdr:row>576</xdr:row>
      <xdr:rowOff>8596</xdr:rowOff>
    </xdr:to>
    <xdr:pic>
      <xdr:nvPicPr>
        <xdr:cNvPr id="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129391305"/>
          <a:ext cx="6091031" cy="34243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588</xdr:row>
      <xdr:rowOff>1358347</xdr:rowOff>
    </xdr:from>
    <xdr:to>
      <xdr:col>9</xdr:col>
      <xdr:colOff>598108</xdr:colOff>
      <xdr:row>589</xdr:row>
      <xdr:rowOff>2161</xdr:rowOff>
    </xdr:to>
    <xdr:pic>
      <xdr:nvPicPr>
        <xdr:cNvPr id="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0" y="138384997"/>
          <a:ext cx="6084508" cy="34207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586</xdr:row>
      <xdr:rowOff>1477</xdr:rowOff>
    </xdr:from>
    <xdr:to>
      <xdr:col>9</xdr:col>
      <xdr:colOff>596348</xdr:colOff>
      <xdr:row>589</xdr:row>
      <xdr:rowOff>583</xdr:rowOff>
    </xdr:to>
    <xdr:pic>
      <xdr:nvPicPr>
        <xdr:cNvPr id="3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134713552"/>
          <a:ext cx="6082748" cy="34234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943</xdr:row>
      <xdr:rowOff>273846</xdr:rowOff>
    </xdr:from>
    <xdr:to>
      <xdr:col>10</xdr:col>
      <xdr:colOff>607</xdr:colOff>
      <xdr:row>943</xdr:row>
      <xdr:rowOff>275717</xdr:rowOff>
    </xdr:to>
    <xdr:pic>
      <xdr:nvPicPr>
        <xdr:cNvPr id="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220501371"/>
          <a:ext cx="6091031" cy="34271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935</xdr:row>
      <xdr:rowOff>180975</xdr:rowOff>
    </xdr:from>
    <xdr:to>
      <xdr:col>10</xdr:col>
      <xdr:colOff>2469</xdr:colOff>
      <xdr:row>943</xdr:row>
      <xdr:rowOff>2085976</xdr:rowOff>
    </xdr:to>
    <xdr:pic>
      <xdr:nvPicPr>
        <xdr:cNvPr id="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181060725"/>
          <a:ext cx="6098469" cy="3429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85725</xdr:colOff>
      <xdr:row>1048</xdr:row>
      <xdr:rowOff>0</xdr:rowOff>
    </xdr:from>
    <xdr:to>
      <xdr:col>23</xdr:col>
      <xdr:colOff>80756</xdr:colOff>
      <xdr:row>1048</xdr:row>
      <xdr:rowOff>7422</xdr:rowOff>
    </xdr:to>
    <xdr:pic>
      <xdr:nvPicPr>
        <xdr:cNvPr id="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8010525" y="188528524"/>
          <a:ext cx="6091031" cy="34271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943</xdr:row>
      <xdr:rowOff>2238375</xdr:rowOff>
    </xdr:from>
    <xdr:to>
      <xdr:col>10</xdr:col>
      <xdr:colOff>11906</xdr:colOff>
      <xdr:row>946</xdr:row>
      <xdr:rowOff>94038</xdr:rowOff>
    </xdr:to>
    <xdr:pic>
      <xdr:nvPicPr>
        <xdr:cNvPr id="4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0" y="184632600"/>
          <a:ext cx="6107906" cy="343731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958</xdr:row>
      <xdr:rowOff>9724</xdr:rowOff>
    </xdr:from>
    <xdr:to>
      <xdr:col>10</xdr:col>
      <xdr:colOff>607</xdr:colOff>
      <xdr:row>976</xdr:row>
      <xdr:rowOff>7853</xdr:rowOff>
    </xdr:to>
    <xdr:pic>
      <xdr:nvPicPr>
        <xdr:cNvPr id="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190271599"/>
          <a:ext cx="6091031" cy="34271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979</xdr:row>
      <xdr:rowOff>69652</xdr:rowOff>
    </xdr:from>
    <xdr:to>
      <xdr:col>10</xdr:col>
      <xdr:colOff>28575</xdr:colOff>
      <xdr:row>997</xdr:row>
      <xdr:rowOff>85726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194332027"/>
          <a:ext cx="6124575" cy="34450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1027</xdr:row>
      <xdr:rowOff>41077</xdr:rowOff>
    </xdr:from>
    <xdr:to>
      <xdr:col>9</xdr:col>
      <xdr:colOff>587374</xdr:colOff>
      <xdr:row>1045</xdr:row>
      <xdr:rowOff>28575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203447452"/>
          <a:ext cx="6073774" cy="34164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1008</xdr:row>
      <xdr:rowOff>19050</xdr:rowOff>
    </xdr:from>
    <xdr:to>
      <xdr:col>10</xdr:col>
      <xdr:colOff>0</xdr:colOff>
      <xdr:row>1026</xdr:row>
      <xdr:rowOff>19050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199805925"/>
          <a:ext cx="6096000" cy="3429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3448050</xdr:colOff>
      <xdr:row>3</xdr:row>
      <xdr:rowOff>28575</xdr:rowOff>
    </xdr:from>
    <xdr:to>
      <xdr:col>3</xdr:col>
      <xdr:colOff>3448050</xdr:colOff>
      <xdr:row>4</xdr:row>
      <xdr:rowOff>228600</xdr:rowOff>
    </xdr:to>
    <xdr:pic>
      <xdr:nvPicPr>
        <xdr:cNvPr id="32" name="image1.jpe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81750" y="85725"/>
          <a:ext cx="447675" cy="41910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2</xdr:row>
      <xdr:rowOff>142875</xdr:rowOff>
    </xdr:from>
    <xdr:to>
      <xdr:col>8</xdr:col>
      <xdr:colOff>476250</xdr:colOff>
      <xdr:row>6</xdr:row>
      <xdr:rowOff>9524</xdr:rowOff>
    </xdr:to>
    <xdr:pic>
      <xdr:nvPicPr>
        <xdr:cNvPr id="5" name="Imagem 4" descr="Brasao_sapucaia_do_sul.png"/>
        <xdr:cNvPicPr/>
      </xdr:nvPicPr>
      <xdr:blipFill>
        <a:blip xmlns:r="http://schemas.openxmlformats.org/officeDocument/2006/relationships" r:embed="rId2" cstate="print"/>
        <a:srcRect l="4794" t="5618" r="7534" b="6540"/>
        <a:stretch>
          <a:fillRect/>
        </a:stretch>
      </xdr:blipFill>
      <xdr:spPr>
        <a:xfrm>
          <a:off x="10753725" y="581025"/>
          <a:ext cx="790575" cy="9239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990601</xdr:colOff>
      <xdr:row>0</xdr:row>
      <xdr:rowOff>85726</xdr:rowOff>
    </xdr:from>
    <xdr:to>
      <xdr:col>8</xdr:col>
      <xdr:colOff>904876</xdr:colOff>
      <xdr:row>2</xdr:row>
      <xdr:rowOff>590550</xdr:rowOff>
    </xdr:to>
    <xdr:pic>
      <xdr:nvPicPr>
        <xdr:cNvPr id="3" name="Imagem 2" descr="Brasao_sapucaia_do_sul.png"/>
        <xdr:cNvPicPr/>
      </xdr:nvPicPr>
      <xdr:blipFill>
        <a:blip xmlns:r="http://schemas.openxmlformats.org/officeDocument/2006/relationships" r:embed="rId1" cstate="print"/>
        <a:srcRect l="4794" t="5618" r="7534" b="6540"/>
        <a:stretch>
          <a:fillRect/>
        </a:stretch>
      </xdr:blipFill>
      <xdr:spPr>
        <a:xfrm>
          <a:off x="11468101" y="85726"/>
          <a:ext cx="914400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62"/>
  <sheetViews>
    <sheetView tabSelected="1" zoomScale="110" zoomScaleNormal="110" workbookViewId="0">
      <pane ySplit="8" topLeftCell="A9" activePane="bottomLeft" state="frozen"/>
      <selection pane="bottomLeft" activeCell="M917" sqref="M917"/>
    </sheetView>
  </sheetViews>
  <sheetFormatPr defaultRowHeight="15"/>
  <cols>
    <col min="1" max="1" width="12" style="2" customWidth="1"/>
    <col min="2" max="4" width="13" style="2" customWidth="1"/>
    <col min="5" max="5" width="80" style="2" customWidth="1"/>
    <col min="6" max="7" width="10" style="2" customWidth="1"/>
    <col min="8" max="8" width="13" style="2" customWidth="1"/>
    <col min="9" max="11" width="17" style="2" customWidth="1"/>
    <col min="12" max="12" width="10.28515625" style="249" bestFit="1" customWidth="1"/>
    <col min="13" max="13" width="11.85546875" style="249" bestFit="1" customWidth="1"/>
    <col min="14" max="17" width="9.140625" style="249"/>
    <col min="18" max="16384" width="9.140625" style="2"/>
  </cols>
  <sheetData>
    <row r="1" spans="1:17" ht="17.100000000000001" customHeight="1">
      <c r="A1" s="211" t="s">
        <v>826</v>
      </c>
      <c r="B1" s="212"/>
      <c r="C1" s="212"/>
      <c r="D1" s="212"/>
      <c r="E1" s="212"/>
      <c r="F1" s="212"/>
      <c r="G1" s="212"/>
      <c r="H1" s="212"/>
      <c r="I1" s="212"/>
      <c r="J1" s="212"/>
      <c r="K1" s="213"/>
    </row>
    <row r="2" spans="1:17" ht="17.100000000000001" customHeight="1">
      <c r="A2" s="214" t="s">
        <v>827</v>
      </c>
      <c r="B2" s="215"/>
      <c r="C2" s="215"/>
      <c r="D2" s="215"/>
      <c r="E2" s="215"/>
      <c r="F2" s="215"/>
      <c r="G2" s="215"/>
      <c r="H2" s="215"/>
      <c r="I2" s="215"/>
      <c r="J2" s="215"/>
      <c r="K2" s="216"/>
    </row>
    <row r="3" spans="1:17" ht="60" customHeight="1">
      <c r="A3" s="217" t="s">
        <v>932</v>
      </c>
      <c r="B3" s="218"/>
      <c r="C3" s="218"/>
      <c r="D3" s="1"/>
      <c r="E3" s="220" t="s">
        <v>1285</v>
      </c>
      <c r="F3" s="220"/>
      <c r="G3" s="1"/>
      <c r="H3" s="1"/>
      <c r="I3" s="1"/>
      <c r="J3" s="1"/>
      <c r="K3" s="56"/>
    </row>
    <row r="4" spans="1:17" ht="17.100000000000001" customHeight="1">
      <c r="A4" s="217"/>
      <c r="B4" s="218"/>
      <c r="C4" s="218"/>
      <c r="D4" s="1"/>
      <c r="E4" s="3"/>
      <c r="F4" s="1"/>
      <c r="G4" s="1"/>
      <c r="H4" s="1"/>
      <c r="I4" s="1"/>
      <c r="J4" s="1"/>
      <c r="K4" s="56"/>
    </row>
    <row r="5" spans="1:17" ht="20.100000000000001" customHeight="1">
      <c r="A5" s="62"/>
      <c r="B5" s="1"/>
      <c r="C5" s="1"/>
      <c r="D5" s="1"/>
      <c r="E5" s="5" t="s">
        <v>1</v>
      </c>
      <c r="F5" s="1"/>
      <c r="G5" s="1"/>
      <c r="H5" s="1"/>
      <c r="I5" s="1"/>
      <c r="J5" s="1"/>
      <c r="K5" s="56"/>
    </row>
    <row r="6" spans="1:17" ht="17.25">
      <c r="A6" s="55"/>
      <c r="B6" s="1"/>
      <c r="C6" s="1"/>
      <c r="D6" s="1"/>
      <c r="E6" s="1"/>
      <c r="F6" s="1"/>
      <c r="G6" s="1"/>
      <c r="H6" s="1"/>
      <c r="I6" s="9" t="s">
        <v>828</v>
      </c>
      <c r="J6" s="1"/>
      <c r="K6" s="56"/>
    </row>
    <row r="7" spans="1:17" ht="8.1" customHeight="1">
      <c r="A7" s="57"/>
      <c r="B7" s="58"/>
      <c r="C7" s="58"/>
      <c r="D7" s="58"/>
      <c r="E7" s="58"/>
      <c r="F7" s="58"/>
      <c r="G7" s="58"/>
      <c r="H7" s="58"/>
      <c r="I7" s="58"/>
      <c r="J7" s="58"/>
      <c r="K7" s="59"/>
    </row>
    <row r="8" spans="1:17" ht="20.100000000000001" customHeight="1">
      <c r="A8" s="63" t="s">
        <v>2</v>
      </c>
      <c r="B8" s="63" t="s">
        <v>3</v>
      </c>
      <c r="C8" s="63" t="s">
        <v>4</v>
      </c>
      <c r="D8" s="63" t="s">
        <v>5</v>
      </c>
      <c r="E8" s="63" t="s">
        <v>6</v>
      </c>
      <c r="F8" s="63" t="s">
        <v>7</v>
      </c>
      <c r="G8" s="63" t="s">
        <v>8</v>
      </c>
      <c r="H8" s="63" t="s">
        <v>9</v>
      </c>
      <c r="I8" s="63" t="s">
        <v>10</v>
      </c>
      <c r="J8" s="63" t="s">
        <v>11</v>
      </c>
      <c r="K8" s="63" t="s">
        <v>12</v>
      </c>
    </row>
    <row r="9" spans="1:17" s="11" customFormat="1" ht="24.95" customHeight="1">
      <c r="A9" s="64" t="s">
        <v>13</v>
      </c>
      <c r="B9" s="64"/>
      <c r="C9" s="64"/>
      <c r="D9" s="64"/>
      <c r="E9" s="65" t="s">
        <v>14</v>
      </c>
      <c r="F9" s="64"/>
      <c r="G9" s="64"/>
      <c r="H9" s="66"/>
      <c r="I9" s="66"/>
      <c r="J9" s="66">
        <f>J10+J16+J28+J30+J36+J39+J42+J46+J51+J57</f>
        <v>83182.491799999989</v>
      </c>
      <c r="K9" s="66">
        <f>K10+K16+K28+K30+K36+K39+K42+K46+K51+K57</f>
        <v>105854.41620000001</v>
      </c>
      <c r="L9" s="250"/>
      <c r="M9" s="250"/>
      <c r="N9" s="250"/>
      <c r="O9" s="250"/>
      <c r="P9" s="250"/>
      <c r="Q9" s="250"/>
    </row>
    <row r="10" spans="1:17" ht="24.95" customHeight="1">
      <c r="A10" s="67" t="s">
        <v>15</v>
      </c>
      <c r="B10" s="67"/>
      <c r="C10" s="67"/>
      <c r="D10" s="67"/>
      <c r="E10" s="68" t="s">
        <v>16</v>
      </c>
      <c r="F10" s="67"/>
      <c r="G10" s="67"/>
      <c r="H10" s="69"/>
      <c r="I10" s="69"/>
      <c r="J10" s="69">
        <f>J11+J12+J13+J14+J15</f>
        <v>13736.190200000001</v>
      </c>
      <c r="K10" s="69">
        <f>K11+K12+K13+K14+K15</f>
        <v>17480.296400000003</v>
      </c>
    </row>
    <row r="11" spans="1:17" ht="30">
      <c r="A11" s="70" t="s">
        <v>17</v>
      </c>
      <c r="B11" s="70" t="s">
        <v>18</v>
      </c>
      <c r="C11" s="70" t="s">
        <v>19</v>
      </c>
      <c r="D11" s="70">
        <v>103689</v>
      </c>
      <c r="E11" s="71" t="s">
        <v>20</v>
      </c>
      <c r="F11" s="70" t="s">
        <v>21</v>
      </c>
      <c r="G11" s="70">
        <v>2.8</v>
      </c>
      <c r="H11" s="72">
        <v>303.36</v>
      </c>
      <c r="I11" s="72">
        <v>386.05</v>
      </c>
      <c r="J11" s="72">
        <f>G11*H11</f>
        <v>849.40800000000002</v>
      </c>
      <c r="K11" s="72">
        <f>G11*I11</f>
        <v>1080.94</v>
      </c>
    </row>
    <row r="12" spans="1:17">
      <c r="A12" s="70" t="s">
        <v>22</v>
      </c>
      <c r="B12" s="70" t="s">
        <v>18</v>
      </c>
      <c r="C12" s="70" t="s">
        <v>23</v>
      </c>
      <c r="D12" s="70">
        <v>160715</v>
      </c>
      <c r="E12" s="71" t="s">
        <v>24</v>
      </c>
      <c r="F12" s="70" t="s">
        <v>25</v>
      </c>
      <c r="G12" s="70">
        <v>10</v>
      </c>
      <c r="H12" s="72">
        <v>55.51</v>
      </c>
      <c r="I12" s="72">
        <v>70.64</v>
      </c>
      <c r="J12" s="72">
        <f>G12*H12</f>
        <v>555.1</v>
      </c>
      <c r="K12" s="72">
        <f>G12*I12</f>
        <v>706.4</v>
      </c>
    </row>
    <row r="13" spans="1:17" ht="30">
      <c r="A13" s="70" t="s">
        <v>26</v>
      </c>
      <c r="B13" s="70" t="s">
        <v>18</v>
      </c>
      <c r="C13" s="70" t="s">
        <v>19</v>
      </c>
      <c r="D13" s="70">
        <v>93584</v>
      </c>
      <c r="E13" s="71" t="s">
        <v>27</v>
      </c>
      <c r="F13" s="70" t="s">
        <v>21</v>
      </c>
      <c r="G13" s="70">
        <v>9</v>
      </c>
      <c r="H13" s="72">
        <v>839.45</v>
      </c>
      <c r="I13" s="72">
        <v>1068.28</v>
      </c>
      <c r="J13" s="72">
        <f>G13*H13</f>
        <v>7555.05</v>
      </c>
      <c r="K13" s="72">
        <f>G13*I13</f>
        <v>9614.52</v>
      </c>
    </row>
    <row r="14" spans="1:17">
      <c r="A14" s="70" t="s">
        <v>28</v>
      </c>
      <c r="B14" s="70" t="s">
        <v>29</v>
      </c>
      <c r="C14" s="70" t="s">
        <v>19</v>
      </c>
      <c r="D14" s="70">
        <v>2707</v>
      </c>
      <c r="E14" s="71" t="s">
        <v>30</v>
      </c>
      <c r="F14" s="70" t="s">
        <v>31</v>
      </c>
      <c r="G14" s="70">
        <v>40</v>
      </c>
      <c r="H14" s="72">
        <v>106.41</v>
      </c>
      <c r="I14" s="72">
        <v>135.41</v>
      </c>
      <c r="J14" s="72">
        <f>G14*H14</f>
        <v>4256.3999999999996</v>
      </c>
      <c r="K14" s="72">
        <f>G14*I14</f>
        <v>5416.4</v>
      </c>
    </row>
    <row r="15" spans="1:17">
      <c r="A15" s="70" t="s">
        <v>32</v>
      </c>
      <c r="B15" s="70" t="s">
        <v>18</v>
      </c>
      <c r="C15" s="70" t="s">
        <v>23</v>
      </c>
      <c r="D15" s="70">
        <v>339</v>
      </c>
      <c r="E15" s="71" t="s">
        <v>33</v>
      </c>
      <c r="F15" s="70" t="s">
        <v>21</v>
      </c>
      <c r="G15" s="70">
        <v>10.63</v>
      </c>
      <c r="H15" s="72">
        <v>48.94</v>
      </c>
      <c r="I15" s="72">
        <v>62.28</v>
      </c>
      <c r="J15" s="72">
        <f>G15*H15</f>
        <v>520.23220000000003</v>
      </c>
      <c r="K15" s="72">
        <f>G15*I15</f>
        <v>662.03640000000007</v>
      </c>
    </row>
    <row r="16" spans="1:17" ht="24.95" customHeight="1">
      <c r="A16" s="67" t="s">
        <v>34</v>
      </c>
      <c r="B16" s="67"/>
      <c r="C16" s="67"/>
      <c r="D16" s="67"/>
      <c r="E16" s="68" t="s">
        <v>35</v>
      </c>
      <c r="F16" s="67"/>
      <c r="G16" s="67"/>
      <c r="H16" s="69"/>
      <c r="I16" s="69"/>
      <c r="J16" s="69">
        <f>J17+J18+J19+J20+J21+J22+J23+J24+J25+J26+J27</f>
        <v>2418.9606000000003</v>
      </c>
      <c r="K16" s="69">
        <f>K17+K18+K19+K20+K21+K22+K23+K24+K25+K26+K27</f>
        <v>3077.9211999999998</v>
      </c>
    </row>
    <row r="17" spans="1:17">
      <c r="A17" s="70" t="s">
        <v>36</v>
      </c>
      <c r="B17" s="70" t="s">
        <v>18</v>
      </c>
      <c r="C17" s="70" t="s">
        <v>19</v>
      </c>
      <c r="D17" s="70">
        <v>97644</v>
      </c>
      <c r="E17" s="71" t="s">
        <v>37</v>
      </c>
      <c r="F17" s="70" t="s">
        <v>21</v>
      </c>
      <c r="G17" s="70">
        <v>26.88</v>
      </c>
      <c r="H17" s="72">
        <v>7.94</v>
      </c>
      <c r="I17" s="72">
        <v>10.1</v>
      </c>
      <c r="J17" s="72">
        <f>G17*H17</f>
        <v>213.4272</v>
      </c>
      <c r="K17" s="72">
        <f>G17*I17</f>
        <v>271.488</v>
      </c>
    </row>
    <row r="18" spans="1:17">
      <c r="A18" s="70" t="s">
        <v>38</v>
      </c>
      <c r="B18" s="70" t="s">
        <v>18</v>
      </c>
      <c r="C18" s="70" t="s">
        <v>19</v>
      </c>
      <c r="D18" s="70">
        <v>97645</v>
      </c>
      <c r="E18" s="71" t="s">
        <v>39</v>
      </c>
      <c r="F18" s="70" t="s">
        <v>21</v>
      </c>
      <c r="G18" s="70">
        <v>4.5599999999999996</v>
      </c>
      <c r="H18" s="72">
        <v>28.59</v>
      </c>
      <c r="I18" s="72">
        <v>36.380000000000003</v>
      </c>
      <c r="J18" s="72">
        <f t="shared" ref="J18:J27" si="0">G18*H18</f>
        <v>130.37039999999999</v>
      </c>
      <c r="K18" s="72">
        <f t="shared" ref="K18:K27" si="1">G18*I18</f>
        <v>165.89279999999999</v>
      </c>
    </row>
    <row r="19" spans="1:17">
      <c r="A19" s="70" t="s">
        <v>40</v>
      </c>
      <c r="B19" s="70" t="s">
        <v>18</v>
      </c>
      <c r="C19" s="70" t="s">
        <v>23</v>
      </c>
      <c r="D19" s="70">
        <v>160690</v>
      </c>
      <c r="E19" s="71" t="s">
        <v>41</v>
      </c>
      <c r="F19" s="70" t="s">
        <v>21</v>
      </c>
      <c r="G19" s="70">
        <v>5.73</v>
      </c>
      <c r="H19" s="72">
        <v>3.91</v>
      </c>
      <c r="I19" s="72">
        <v>4.97</v>
      </c>
      <c r="J19" s="72">
        <f t="shared" si="0"/>
        <v>22.404300000000003</v>
      </c>
      <c r="K19" s="72">
        <f t="shared" si="1"/>
        <v>28.478100000000001</v>
      </c>
    </row>
    <row r="20" spans="1:17">
      <c r="A20" s="70" t="s">
        <v>42</v>
      </c>
      <c r="B20" s="70" t="s">
        <v>18</v>
      </c>
      <c r="C20" s="70" t="s">
        <v>23</v>
      </c>
      <c r="D20" s="70">
        <v>72</v>
      </c>
      <c r="E20" s="71" t="s">
        <v>43</v>
      </c>
      <c r="F20" s="70" t="s">
        <v>25</v>
      </c>
      <c r="G20" s="70">
        <v>2.2999999999999998</v>
      </c>
      <c r="H20" s="72">
        <v>3.91</v>
      </c>
      <c r="I20" s="72">
        <v>4.97</v>
      </c>
      <c r="J20" s="72">
        <f t="shared" si="0"/>
        <v>8.9930000000000003</v>
      </c>
      <c r="K20" s="72">
        <f t="shared" si="1"/>
        <v>11.430999999999999</v>
      </c>
    </row>
    <row r="21" spans="1:17">
      <c r="A21" s="70" t="s">
        <v>44</v>
      </c>
      <c r="B21" s="70" t="s">
        <v>18</v>
      </c>
      <c r="C21" s="70" t="s">
        <v>23</v>
      </c>
      <c r="D21" s="70">
        <v>71</v>
      </c>
      <c r="E21" s="71" t="s">
        <v>45</v>
      </c>
      <c r="F21" s="70" t="s">
        <v>21</v>
      </c>
      <c r="G21" s="70">
        <v>2.0699999999999998</v>
      </c>
      <c r="H21" s="72">
        <v>3.91</v>
      </c>
      <c r="I21" s="72">
        <v>4.97</v>
      </c>
      <c r="J21" s="72">
        <f t="shared" si="0"/>
        <v>8.0937000000000001</v>
      </c>
      <c r="K21" s="72">
        <f t="shared" si="1"/>
        <v>10.287899999999999</v>
      </c>
    </row>
    <row r="22" spans="1:17" ht="30">
      <c r="A22" s="70" t="s">
        <v>46</v>
      </c>
      <c r="B22" s="70" t="s">
        <v>18</v>
      </c>
      <c r="C22" s="70" t="s">
        <v>19</v>
      </c>
      <c r="D22" s="70">
        <v>97629</v>
      </c>
      <c r="E22" s="71" t="s">
        <v>47</v>
      </c>
      <c r="F22" s="70" t="s">
        <v>48</v>
      </c>
      <c r="G22" s="70">
        <v>0.15</v>
      </c>
      <c r="H22" s="72">
        <v>125.88</v>
      </c>
      <c r="I22" s="72">
        <v>160.19</v>
      </c>
      <c r="J22" s="72">
        <f t="shared" si="0"/>
        <v>18.881999999999998</v>
      </c>
      <c r="K22" s="72">
        <f t="shared" si="1"/>
        <v>24.028499999999998</v>
      </c>
    </row>
    <row r="23" spans="1:17" ht="30">
      <c r="A23" s="70" t="s">
        <v>49</v>
      </c>
      <c r="B23" s="70" t="s">
        <v>18</v>
      </c>
      <c r="C23" s="70" t="s">
        <v>19</v>
      </c>
      <c r="D23" s="70">
        <v>97655</v>
      </c>
      <c r="E23" s="71" t="s">
        <v>50</v>
      </c>
      <c r="F23" s="70" t="s">
        <v>21</v>
      </c>
      <c r="G23" s="70">
        <v>17.61</v>
      </c>
      <c r="H23" s="72">
        <v>30.8</v>
      </c>
      <c r="I23" s="72">
        <v>39.19</v>
      </c>
      <c r="J23" s="72">
        <f t="shared" si="0"/>
        <v>542.38800000000003</v>
      </c>
      <c r="K23" s="72">
        <f t="shared" si="1"/>
        <v>690.13589999999999</v>
      </c>
      <c r="L23" s="251"/>
    </row>
    <row r="24" spans="1:17" ht="30">
      <c r="A24" s="70" t="s">
        <v>51</v>
      </c>
      <c r="B24" s="70" t="s">
        <v>18</v>
      </c>
      <c r="C24" s="70" t="s">
        <v>19</v>
      </c>
      <c r="D24" s="70">
        <v>97647</v>
      </c>
      <c r="E24" s="71" t="s">
        <v>52</v>
      </c>
      <c r="F24" s="70" t="s">
        <v>21</v>
      </c>
      <c r="G24" s="70">
        <v>17.61</v>
      </c>
      <c r="H24" s="72">
        <v>2.95</v>
      </c>
      <c r="I24" s="72">
        <v>3.75</v>
      </c>
      <c r="J24" s="72">
        <f t="shared" si="0"/>
        <v>51.9495</v>
      </c>
      <c r="K24" s="72">
        <f t="shared" si="1"/>
        <v>66.037499999999994</v>
      </c>
    </row>
    <row r="25" spans="1:17" ht="30">
      <c r="A25" s="70" t="s">
        <v>53</v>
      </c>
      <c r="B25" s="70" t="s">
        <v>18</v>
      </c>
      <c r="C25" s="70" t="s">
        <v>19</v>
      </c>
      <c r="D25" s="70">
        <v>97622</v>
      </c>
      <c r="E25" s="71" t="s">
        <v>54</v>
      </c>
      <c r="F25" s="70" t="s">
        <v>48</v>
      </c>
      <c r="G25" s="70">
        <v>1.51</v>
      </c>
      <c r="H25" s="72">
        <v>49.55</v>
      </c>
      <c r="I25" s="72">
        <v>63.05</v>
      </c>
      <c r="J25" s="72">
        <f t="shared" si="0"/>
        <v>74.820499999999996</v>
      </c>
      <c r="K25" s="72">
        <f t="shared" si="1"/>
        <v>95.205500000000001</v>
      </c>
    </row>
    <row r="26" spans="1:17">
      <c r="A26" s="70" t="s">
        <v>55</v>
      </c>
      <c r="B26" s="70" t="s">
        <v>29</v>
      </c>
      <c r="C26" s="70" t="s">
        <v>56</v>
      </c>
      <c r="D26" s="70">
        <v>7962</v>
      </c>
      <c r="E26" s="71" t="s">
        <v>57</v>
      </c>
      <c r="F26" s="70" t="s">
        <v>58</v>
      </c>
      <c r="G26" s="70">
        <v>1</v>
      </c>
      <c r="H26" s="72">
        <v>300</v>
      </c>
      <c r="I26" s="72">
        <v>381.78</v>
      </c>
      <c r="J26" s="72">
        <f t="shared" si="0"/>
        <v>300</v>
      </c>
      <c r="K26" s="72">
        <f t="shared" si="1"/>
        <v>381.78</v>
      </c>
    </row>
    <row r="27" spans="1:17">
      <c r="A27" s="70" t="s">
        <v>59</v>
      </c>
      <c r="B27" s="70" t="s">
        <v>18</v>
      </c>
      <c r="C27" s="70" t="s">
        <v>829</v>
      </c>
      <c r="D27" s="70">
        <v>22911</v>
      </c>
      <c r="E27" s="71" t="s">
        <v>60</v>
      </c>
      <c r="F27" s="70" t="s">
        <v>61</v>
      </c>
      <c r="G27" s="70">
        <v>16.399999999999999</v>
      </c>
      <c r="H27" s="72">
        <v>63.88</v>
      </c>
      <c r="I27" s="72">
        <v>81.290000000000006</v>
      </c>
      <c r="J27" s="72">
        <f t="shared" si="0"/>
        <v>1047.6320000000001</v>
      </c>
      <c r="K27" s="72">
        <f t="shared" si="1"/>
        <v>1333.1559999999999</v>
      </c>
    </row>
    <row r="28" spans="1:17" ht="24.95" customHeight="1">
      <c r="A28" s="67" t="s">
        <v>62</v>
      </c>
      <c r="B28" s="67"/>
      <c r="C28" s="67"/>
      <c r="D28" s="67"/>
      <c r="E28" s="68" t="s">
        <v>63</v>
      </c>
      <c r="F28" s="67"/>
      <c r="G28" s="67"/>
      <c r="H28" s="69"/>
      <c r="I28" s="69"/>
      <c r="J28" s="69">
        <f>J29</f>
        <v>27776.16</v>
      </c>
      <c r="K28" s="69">
        <f>K29</f>
        <v>35347.839999999997</v>
      </c>
    </row>
    <row r="29" spans="1:17">
      <c r="A29" s="70" t="s">
        <v>64</v>
      </c>
      <c r="B29" s="70" t="s">
        <v>18</v>
      </c>
      <c r="C29" s="70" t="s">
        <v>23</v>
      </c>
      <c r="D29" s="70">
        <v>111228</v>
      </c>
      <c r="E29" s="71" t="s">
        <v>65</v>
      </c>
      <c r="F29" s="70" t="s">
        <v>66</v>
      </c>
      <c r="G29" s="70">
        <v>16</v>
      </c>
      <c r="H29" s="72">
        <v>1736.01</v>
      </c>
      <c r="I29" s="72">
        <v>2209.2399999999998</v>
      </c>
      <c r="J29" s="72">
        <f>G29*H29</f>
        <v>27776.16</v>
      </c>
      <c r="K29" s="72">
        <f>G29*I29</f>
        <v>35347.839999999997</v>
      </c>
    </row>
    <row r="30" spans="1:17" ht="24.95" customHeight="1">
      <c r="A30" s="67" t="s">
        <v>67</v>
      </c>
      <c r="B30" s="67"/>
      <c r="C30" s="67"/>
      <c r="D30" s="67"/>
      <c r="E30" s="68" t="s">
        <v>68</v>
      </c>
      <c r="F30" s="67"/>
      <c r="G30" s="67"/>
      <c r="H30" s="69"/>
      <c r="I30" s="69"/>
      <c r="J30" s="69">
        <f>J31+J32+J33+J34+J35</f>
        <v>28823.926599999999</v>
      </c>
      <c r="K30" s="69">
        <f>K31+K32+K33+K34+K35</f>
        <v>36680.374600000003</v>
      </c>
    </row>
    <row r="31" spans="1:17" customFormat="1" ht="30">
      <c r="A31" s="70" t="s">
        <v>69</v>
      </c>
      <c r="B31" s="70" t="s">
        <v>18</v>
      </c>
      <c r="C31" s="70" t="s">
        <v>19</v>
      </c>
      <c r="D31" s="70">
        <v>96523</v>
      </c>
      <c r="E31" s="71" t="s">
        <v>249</v>
      </c>
      <c r="F31" s="70" t="s">
        <v>48</v>
      </c>
      <c r="G31" s="70">
        <v>0.8</v>
      </c>
      <c r="H31" s="72">
        <v>85.62</v>
      </c>
      <c r="I31" s="72">
        <v>108.96</v>
      </c>
      <c r="J31" s="72">
        <f>G31*H31</f>
        <v>68.496000000000009</v>
      </c>
      <c r="K31" s="72">
        <f>G31*I31</f>
        <v>87.168000000000006</v>
      </c>
      <c r="L31" s="252"/>
      <c r="M31" s="252"/>
      <c r="N31" s="252"/>
      <c r="O31" s="252"/>
      <c r="P31" s="252"/>
      <c r="Q31" s="252"/>
    </row>
    <row r="32" spans="1:17" ht="30">
      <c r="A32" s="70" t="s">
        <v>71</v>
      </c>
      <c r="B32" s="70" t="s">
        <v>18</v>
      </c>
      <c r="C32" s="70" t="s">
        <v>19</v>
      </c>
      <c r="D32" s="70">
        <v>96616</v>
      </c>
      <c r="E32" s="71" t="s">
        <v>70</v>
      </c>
      <c r="F32" s="70" t="s">
        <v>48</v>
      </c>
      <c r="G32" s="70">
        <v>0.26</v>
      </c>
      <c r="H32" s="72">
        <v>582.85</v>
      </c>
      <c r="I32" s="72">
        <v>741.73</v>
      </c>
      <c r="J32" s="72">
        <f>G32*H32</f>
        <v>151.54100000000003</v>
      </c>
      <c r="K32" s="72">
        <f>G32*I32</f>
        <v>192.84980000000002</v>
      </c>
    </row>
    <row r="33" spans="1:17">
      <c r="A33" s="70" t="s">
        <v>74</v>
      </c>
      <c r="B33" s="70" t="s">
        <v>18</v>
      </c>
      <c r="C33" s="70" t="s">
        <v>23</v>
      </c>
      <c r="D33" s="70">
        <v>40727</v>
      </c>
      <c r="E33" s="71" t="s">
        <v>72</v>
      </c>
      <c r="F33" s="70" t="s">
        <v>73</v>
      </c>
      <c r="G33" s="70">
        <v>1188.32</v>
      </c>
      <c r="H33" s="72">
        <v>15.85</v>
      </c>
      <c r="I33" s="72">
        <v>20.170000000000002</v>
      </c>
      <c r="J33" s="72">
        <f>G33*H33</f>
        <v>18834.871999999999</v>
      </c>
      <c r="K33" s="72">
        <f>G33*I33</f>
        <v>23968.414400000001</v>
      </c>
    </row>
    <row r="34" spans="1:17" ht="60">
      <c r="A34" s="70" t="s">
        <v>76</v>
      </c>
      <c r="B34" s="70" t="s">
        <v>18</v>
      </c>
      <c r="C34" s="70" t="s">
        <v>19</v>
      </c>
      <c r="D34" s="70">
        <v>99837</v>
      </c>
      <c r="E34" s="71" t="s">
        <v>75</v>
      </c>
      <c r="F34" s="70" t="s">
        <v>25</v>
      </c>
      <c r="G34" s="70">
        <v>14.88</v>
      </c>
      <c r="H34" s="72">
        <v>552.54</v>
      </c>
      <c r="I34" s="72">
        <v>703.16</v>
      </c>
      <c r="J34" s="72">
        <f>G34*H34</f>
        <v>8221.7952000000005</v>
      </c>
      <c r="K34" s="72">
        <f>G34*I34</f>
        <v>10463.0208</v>
      </c>
    </row>
    <row r="35" spans="1:17" ht="30">
      <c r="A35" s="70" t="s">
        <v>926</v>
      </c>
      <c r="B35" s="70" t="s">
        <v>18</v>
      </c>
      <c r="C35" s="70" t="s">
        <v>19</v>
      </c>
      <c r="D35" s="70">
        <v>99855</v>
      </c>
      <c r="E35" s="71" t="s">
        <v>77</v>
      </c>
      <c r="F35" s="70" t="s">
        <v>25</v>
      </c>
      <c r="G35" s="70">
        <v>14.88</v>
      </c>
      <c r="H35" s="72">
        <v>103.98</v>
      </c>
      <c r="I35" s="72">
        <v>132.32</v>
      </c>
      <c r="J35" s="72">
        <f>G35*H35</f>
        <v>1547.2224000000001</v>
      </c>
      <c r="K35" s="72">
        <f>G35*I35</f>
        <v>1968.9215999999999</v>
      </c>
    </row>
    <row r="36" spans="1:17" ht="24.95" customHeight="1">
      <c r="A36" s="67" t="s">
        <v>78</v>
      </c>
      <c r="B36" s="67"/>
      <c r="C36" s="67"/>
      <c r="D36" s="67"/>
      <c r="E36" s="68" t="s">
        <v>79</v>
      </c>
      <c r="F36" s="67"/>
      <c r="G36" s="67"/>
      <c r="H36" s="69"/>
      <c r="I36" s="69"/>
      <c r="J36" s="69">
        <f>J37+J38</f>
        <v>2604.5183999999999</v>
      </c>
      <c r="K36" s="69">
        <f>K37+K38</f>
        <v>3314.4416000000001</v>
      </c>
    </row>
    <row r="37" spans="1:17" ht="60">
      <c r="A37" s="70" t="s">
        <v>80</v>
      </c>
      <c r="B37" s="70" t="s">
        <v>18</v>
      </c>
      <c r="C37" s="70" t="s">
        <v>19</v>
      </c>
      <c r="D37" s="70">
        <v>99837</v>
      </c>
      <c r="E37" s="71" t="s">
        <v>75</v>
      </c>
      <c r="F37" s="70" t="s">
        <v>25</v>
      </c>
      <c r="G37" s="70">
        <v>2.3199999999999998</v>
      </c>
      <c r="H37" s="72">
        <v>552.54</v>
      </c>
      <c r="I37" s="72">
        <v>703.16</v>
      </c>
      <c r="J37" s="72">
        <f>G37*H37</f>
        <v>1281.8927999999999</v>
      </c>
      <c r="K37" s="72">
        <f>G37*I37</f>
        <v>1631.3311999999999</v>
      </c>
    </row>
    <row r="38" spans="1:17" ht="30">
      <c r="A38" s="70" t="s">
        <v>81</v>
      </c>
      <c r="B38" s="70" t="s">
        <v>18</v>
      </c>
      <c r="C38" s="70" t="s">
        <v>19</v>
      </c>
      <c r="D38" s="70">
        <v>99855</v>
      </c>
      <c r="E38" s="71" t="s">
        <v>77</v>
      </c>
      <c r="F38" s="70" t="s">
        <v>25</v>
      </c>
      <c r="G38" s="70">
        <v>12.72</v>
      </c>
      <c r="H38" s="72">
        <v>103.98</v>
      </c>
      <c r="I38" s="72">
        <v>132.32</v>
      </c>
      <c r="J38" s="72">
        <f>G38*H38</f>
        <v>1322.6256000000001</v>
      </c>
      <c r="K38" s="72">
        <f>G38*I38</f>
        <v>1683.1104</v>
      </c>
    </row>
    <row r="39" spans="1:17" ht="24.95" customHeight="1">
      <c r="A39" s="67" t="s">
        <v>82</v>
      </c>
      <c r="B39" s="67"/>
      <c r="C39" s="67"/>
      <c r="D39" s="67"/>
      <c r="E39" s="68" t="s">
        <v>83</v>
      </c>
      <c r="F39" s="67"/>
      <c r="G39" s="67"/>
      <c r="H39" s="69"/>
      <c r="I39" s="69"/>
      <c r="J39" s="69">
        <f>J40+J41</f>
        <v>848.51520000000005</v>
      </c>
      <c r="K39" s="69">
        <f>K40+K41</f>
        <v>1079.6448</v>
      </c>
    </row>
    <row r="40" spans="1:17" s="10" customFormat="1" ht="45">
      <c r="A40" s="73" t="s">
        <v>84</v>
      </c>
      <c r="B40" s="73" t="s">
        <v>18</v>
      </c>
      <c r="C40" s="73" t="s">
        <v>19</v>
      </c>
      <c r="D40" s="70">
        <v>87904</v>
      </c>
      <c r="E40" s="71" t="s">
        <v>923</v>
      </c>
      <c r="F40" s="70" t="s">
        <v>21</v>
      </c>
      <c r="G40" s="70">
        <v>12.48</v>
      </c>
      <c r="H40" s="72">
        <v>7.39</v>
      </c>
      <c r="I40" s="72">
        <v>9.4</v>
      </c>
      <c r="J40" s="75">
        <f>G40*H40</f>
        <v>92.227199999999996</v>
      </c>
      <c r="K40" s="75">
        <f>G40*I40</f>
        <v>117.31200000000001</v>
      </c>
      <c r="L40" s="253"/>
      <c r="M40" s="253"/>
      <c r="N40" s="253"/>
      <c r="O40" s="253"/>
      <c r="P40" s="253"/>
      <c r="Q40" s="253"/>
    </row>
    <row r="41" spans="1:17" ht="45">
      <c r="A41" s="70" t="s">
        <v>85</v>
      </c>
      <c r="B41" s="70" t="s">
        <v>18</v>
      </c>
      <c r="C41" s="70" t="s">
        <v>19</v>
      </c>
      <c r="D41" s="70">
        <v>87779</v>
      </c>
      <c r="E41" s="71" t="s">
        <v>86</v>
      </c>
      <c r="F41" s="70" t="s">
        <v>21</v>
      </c>
      <c r="G41" s="70">
        <v>12.48</v>
      </c>
      <c r="H41" s="72">
        <v>60.6</v>
      </c>
      <c r="I41" s="72">
        <v>77.11</v>
      </c>
      <c r="J41" s="75">
        <f>G41*H41</f>
        <v>756.28800000000001</v>
      </c>
      <c r="K41" s="75">
        <f>G41*I41</f>
        <v>962.33280000000002</v>
      </c>
    </row>
    <row r="42" spans="1:17" ht="24.95" customHeight="1">
      <c r="A42" s="67" t="s">
        <v>87</v>
      </c>
      <c r="B42" s="67"/>
      <c r="C42" s="67"/>
      <c r="D42" s="67"/>
      <c r="E42" s="68" t="s">
        <v>88</v>
      </c>
      <c r="F42" s="67"/>
      <c r="G42" s="67"/>
      <c r="H42" s="69"/>
      <c r="I42" s="69"/>
      <c r="J42" s="69">
        <f>J43+J44+J45</f>
        <v>995.9552000000001</v>
      </c>
      <c r="K42" s="69">
        <f>K43+K44+K45</f>
        <v>1267.3602000000001</v>
      </c>
    </row>
    <row r="43" spans="1:17" ht="30">
      <c r="A43" s="70" t="s">
        <v>89</v>
      </c>
      <c r="B43" s="70" t="s">
        <v>29</v>
      </c>
      <c r="C43" s="70" t="s">
        <v>19</v>
      </c>
      <c r="D43" s="70">
        <v>4786</v>
      </c>
      <c r="E43" s="71" t="s">
        <v>90</v>
      </c>
      <c r="F43" s="70" t="s">
        <v>21</v>
      </c>
      <c r="G43" s="70">
        <v>5.78</v>
      </c>
      <c r="H43" s="72">
        <v>108.5</v>
      </c>
      <c r="I43" s="72">
        <v>138.07</v>
      </c>
      <c r="J43" s="72">
        <f>G43*H43</f>
        <v>627.13</v>
      </c>
      <c r="K43" s="72">
        <f>G43*I43</f>
        <v>798.04459999999995</v>
      </c>
    </row>
    <row r="44" spans="1:17">
      <c r="A44" s="70" t="s">
        <v>91</v>
      </c>
      <c r="B44" s="70" t="s">
        <v>18</v>
      </c>
      <c r="C44" s="70" t="s">
        <v>829</v>
      </c>
      <c r="D44" s="70">
        <v>210041</v>
      </c>
      <c r="E44" s="71" t="s">
        <v>92</v>
      </c>
      <c r="F44" s="70" t="s">
        <v>21</v>
      </c>
      <c r="G44" s="70">
        <v>5.78</v>
      </c>
      <c r="H44" s="72">
        <v>30.81</v>
      </c>
      <c r="I44" s="72">
        <v>39.200000000000003</v>
      </c>
      <c r="J44" s="72">
        <f>G44*H44</f>
        <v>178.08179999999999</v>
      </c>
      <c r="K44" s="72">
        <f>G44*I44</f>
        <v>226.57600000000002</v>
      </c>
    </row>
    <row r="45" spans="1:17" ht="30">
      <c r="A45" s="70" t="s">
        <v>93</v>
      </c>
      <c r="B45" s="70" t="s">
        <v>18</v>
      </c>
      <c r="C45" s="70" t="s">
        <v>19</v>
      </c>
      <c r="D45" s="70">
        <v>96620</v>
      </c>
      <c r="E45" s="71" t="s">
        <v>94</v>
      </c>
      <c r="F45" s="70" t="s">
        <v>48</v>
      </c>
      <c r="G45" s="70">
        <v>0.34</v>
      </c>
      <c r="H45" s="72">
        <v>561.01</v>
      </c>
      <c r="I45" s="72">
        <v>713.94</v>
      </c>
      <c r="J45" s="72">
        <f>G45*H45</f>
        <v>190.74340000000001</v>
      </c>
      <c r="K45" s="72">
        <f>G45*I45</f>
        <v>242.73960000000002</v>
      </c>
    </row>
    <row r="46" spans="1:17" ht="24.95" customHeight="1">
      <c r="A46" s="67" t="s">
        <v>95</v>
      </c>
      <c r="B46" s="67"/>
      <c r="C46" s="67"/>
      <c r="D46" s="67"/>
      <c r="E46" s="68" t="s">
        <v>96</v>
      </c>
      <c r="F46" s="67"/>
      <c r="G46" s="67"/>
      <c r="H46" s="69"/>
      <c r="I46" s="69"/>
      <c r="J46" s="69">
        <f>J47+J48+J49+J50</f>
        <v>4382.3356000000003</v>
      </c>
      <c r="K46" s="69">
        <f>K47+K48+K49+K50</f>
        <v>5575.9674000000005</v>
      </c>
    </row>
    <row r="47" spans="1:17" s="10" customFormat="1" ht="30">
      <c r="A47" s="73" t="s">
        <v>97</v>
      </c>
      <c r="B47" s="73" t="s">
        <v>18</v>
      </c>
      <c r="C47" s="73" t="s">
        <v>19</v>
      </c>
      <c r="D47" s="70">
        <v>88485</v>
      </c>
      <c r="E47" s="71" t="s">
        <v>924</v>
      </c>
      <c r="F47" s="70" t="s">
        <v>21</v>
      </c>
      <c r="G47" s="70">
        <v>30.96</v>
      </c>
      <c r="H47" s="72">
        <v>3.41</v>
      </c>
      <c r="I47" s="72">
        <v>4.33</v>
      </c>
      <c r="J47" s="75">
        <f>G47*H47</f>
        <v>105.57360000000001</v>
      </c>
      <c r="K47" s="75">
        <f>G47*I47</f>
        <v>134.05680000000001</v>
      </c>
      <c r="L47" s="253"/>
      <c r="M47" s="253"/>
      <c r="N47" s="253"/>
      <c r="O47" s="253"/>
      <c r="P47" s="253"/>
      <c r="Q47" s="253"/>
    </row>
    <row r="48" spans="1:17" s="10" customFormat="1" ht="30">
      <c r="A48" s="73" t="s">
        <v>99</v>
      </c>
      <c r="B48" s="73" t="s">
        <v>18</v>
      </c>
      <c r="C48" s="73" t="s">
        <v>19</v>
      </c>
      <c r="D48" s="73">
        <v>88489</v>
      </c>
      <c r="E48" s="74" t="s">
        <v>100</v>
      </c>
      <c r="F48" s="73" t="s">
        <v>21</v>
      </c>
      <c r="G48" s="73">
        <v>13.68</v>
      </c>
      <c r="H48" s="75">
        <v>12.46</v>
      </c>
      <c r="I48" s="75">
        <v>15.85</v>
      </c>
      <c r="J48" s="75">
        <f>G48*H48</f>
        <v>170.4528</v>
      </c>
      <c r="K48" s="75">
        <f>G48*I48</f>
        <v>216.828</v>
      </c>
      <c r="L48" s="253"/>
      <c r="M48" s="253"/>
      <c r="N48" s="253"/>
      <c r="O48" s="253"/>
      <c r="P48" s="253"/>
      <c r="Q48" s="253"/>
    </row>
    <row r="49" spans="1:17" ht="45">
      <c r="A49" s="70" t="s">
        <v>101</v>
      </c>
      <c r="B49" s="70" t="s">
        <v>18</v>
      </c>
      <c r="C49" s="70" t="s">
        <v>19</v>
      </c>
      <c r="D49" s="70">
        <v>100722</v>
      </c>
      <c r="E49" s="71" t="s">
        <v>102</v>
      </c>
      <c r="F49" s="70" t="s">
        <v>21</v>
      </c>
      <c r="G49" s="70">
        <v>95.54</v>
      </c>
      <c r="H49" s="72">
        <v>21.29</v>
      </c>
      <c r="I49" s="72">
        <v>27.09</v>
      </c>
      <c r="J49" s="75">
        <f>G49*H49</f>
        <v>2034.0466000000001</v>
      </c>
      <c r="K49" s="75">
        <f>G49*I49</f>
        <v>2588.1786000000002</v>
      </c>
    </row>
    <row r="50" spans="1:17" ht="45">
      <c r="A50" s="70" t="s">
        <v>103</v>
      </c>
      <c r="B50" s="70" t="s">
        <v>18</v>
      </c>
      <c r="C50" s="70" t="s">
        <v>19</v>
      </c>
      <c r="D50" s="70">
        <v>100746</v>
      </c>
      <c r="E50" s="71" t="s">
        <v>104</v>
      </c>
      <c r="F50" s="70" t="s">
        <v>21</v>
      </c>
      <c r="G50" s="70">
        <v>95.54</v>
      </c>
      <c r="H50" s="72">
        <v>21.69</v>
      </c>
      <c r="I50" s="72">
        <v>27.6</v>
      </c>
      <c r="J50" s="75">
        <f>G50*H50</f>
        <v>2072.2626000000005</v>
      </c>
      <c r="K50" s="75">
        <f>G50*I50</f>
        <v>2636.9040000000005</v>
      </c>
    </row>
    <row r="51" spans="1:17" ht="24.95" customHeight="1">
      <c r="A51" s="67" t="s">
        <v>105</v>
      </c>
      <c r="B51" s="67"/>
      <c r="C51" s="67"/>
      <c r="D51" s="67"/>
      <c r="E51" s="68" t="s">
        <v>1307</v>
      </c>
      <c r="F51" s="67"/>
      <c r="G51" s="67"/>
      <c r="H51" s="69"/>
      <c r="I51" s="69"/>
      <c r="J51" s="69">
        <f>J52+J53+J54+J55+J56</f>
        <v>1504.9299999999998</v>
      </c>
      <c r="K51" s="69">
        <f>K52+K53+K54+K55+K56</f>
        <v>1915.07</v>
      </c>
    </row>
    <row r="52" spans="1:17">
      <c r="A52" s="70" t="s">
        <v>107</v>
      </c>
      <c r="B52" s="70" t="s">
        <v>18</v>
      </c>
      <c r="C52" s="70" t="s">
        <v>23</v>
      </c>
      <c r="D52" s="70">
        <v>210042</v>
      </c>
      <c r="E52" s="71" t="s">
        <v>108</v>
      </c>
      <c r="F52" s="70" t="s">
        <v>66</v>
      </c>
      <c r="G52" s="70">
        <v>12</v>
      </c>
      <c r="H52" s="72">
        <v>42.49</v>
      </c>
      <c r="I52" s="72">
        <v>54.07</v>
      </c>
      <c r="J52" s="72">
        <f>G52*H52</f>
        <v>509.88</v>
      </c>
      <c r="K52" s="72">
        <f>G52*I52</f>
        <v>648.84</v>
      </c>
    </row>
    <row r="53" spans="1:17" ht="30">
      <c r="A53" s="70" t="s">
        <v>109</v>
      </c>
      <c r="B53" s="70" t="s">
        <v>18</v>
      </c>
      <c r="C53" s="70" t="s">
        <v>23</v>
      </c>
      <c r="D53" s="70">
        <v>210043</v>
      </c>
      <c r="E53" s="71" t="s">
        <v>110</v>
      </c>
      <c r="F53" s="70" t="s">
        <v>66</v>
      </c>
      <c r="G53" s="70">
        <v>6</v>
      </c>
      <c r="H53" s="72">
        <v>27.63</v>
      </c>
      <c r="I53" s="72">
        <v>35.159999999999997</v>
      </c>
      <c r="J53" s="72">
        <f>G53*H53</f>
        <v>165.78</v>
      </c>
      <c r="K53" s="72">
        <f>G53*I53</f>
        <v>210.95999999999998</v>
      </c>
    </row>
    <row r="54" spans="1:17">
      <c r="A54" s="70" t="s">
        <v>111</v>
      </c>
      <c r="B54" s="70" t="s">
        <v>18</v>
      </c>
      <c r="C54" s="70" t="s">
        <v>23</v>
      </c>
      <c r="D54" s="70">
        <v>53</v>
      </c>
      <c r="E54" s="71" t="s">
        <v>112</v>
      </c>
      <c r="F54" s="70" t="s">
        <v>66</v>
      </c>
      <c r="G54" s="70">
        <v>1</v>
      </c>
      <c r="H54" s="72">
        <v>47.9</v>
      </c>
      <c r="I54" s="72">
        <v>60.95</v>
      </c>
      <c r="J54" s="72">
        <f>G54*H54</f>
        <v>47.9</v>
      </c>
      <c r="K54" s="72">
        <f>G54*I54</f>
        <v>60.95</v>
      </c>
    </row>
    <row r="55" spans="1:17">
      <c r="A55" s="70" t="s">
        <v>113</v>
      </c>
      <c r="B55" s="70" t="s">
        <v>18</v>
      </c>
      <c r="C55" s="70" t="s">
        <v>23</v>
      </c>
      <c r="D55" s="70">
        <v>52</v>
      </c>
      <c r="E55" s="71" t="s">
        <v>114</v>
      </c>
      <c r="F55" s="70" t="s">
        <v>66</v>
      </c>
      <c r="G55" s="70">
        <v>4</v>
      </c>
      <c r="H55" s="72">
        <v>50.95</v>
      </c>
      <c r="I55" s="72">
        <v>64.83</v>
      </c>
      <c r="J55" s="72">
        <f>G55*H55</f>
        <v>203.8</v>
      </c>
      <c r="K55" s="72">
        <f>G55*I55</f>
        <v>259.32</v>
      </c>
    </row>
    <row r="56" spans="1:17" ht="30">
      <c r="A56" s="70" t="s">
        <v>115</v>
      </c>
      <c r="B56" s="70" t="s">
        <v>18</v>
      </c>
      <c r="C56" s="70" t="s">
        <v>116</v>
      </c>
      <c r="D56" s="70" t="s">
        <v>117</v>
      </c>
      <c r="E56" s="71" t="s">
        <v>118</v>
      </c>
      <c r="F56" s="70" t="s">
        <v>66</v>
      </c>
      <c r="G56" s="70">
        <v>7</v>
      </c>
      <c r="H56" s="72">
        <v>82.51</v>
      </c>
      <c r="I56" s="72">
        <v>105</v>
      </c>
      <c r="J56" s="72">
        <f>G56*H56</f>
        <v>577.57000000000005</v>
      </c>
      <c r="K56" s="72">
        <f>G56*I56</f>
        <v>735</v>
      </c>
    </row>
    <row r="57" spans="1:17" ht="24.95" customHeight="1">
      <c r="A57" s="67" t="s">
        <v>119</v>
      </c>
      <c r="B57" s="67"/>
      <c r="C57" s="67"/>
      <c r="D57" s="67"/>
      <c r="E57" s="68" t="s">
        <v>120</v>
      </c>
      <c r="F57" s="67"/>
      <c r="G57" s="67"/>
      <c r="H57" s="69"/>
      <c r="I57" s="69"/>
      <c r="J57" s="69">
        <f>J58</f>
        <v>91</v>
      </c>
      <c r="K57" s="69">
        <f>K58</f>
        <v>115.5</v>
      </c>
    </row>
    <row r="58" spans="1:17">
      <c r="A58" s="70" t="s">
        <v>121</v>
      </c>
      <c r="B58" s="70" t="s">
        <v>18</v>
      </c>
      <c r="C58" s="70" t="s">
        <v>23</v>
      </c>
      <c r="D58" s="70">
        <v>101</v>
      </c>
      <c r="E58" s="71" t="s">
        <v>120</v>
      </c>
      <c r="F58" s="70" t="s">
        <v>21</v>
      </c>
      <c r="G58" s="70">
        <v>70</v>
      </c>
      <c r="H58" s="72">
        <v>1.3</v>
      </c>
      <c r="I58" s="72">
        <v>1.65</v>
      </c>
      <c r="J58" s="72">
        <f>G58*H58</f>
        <v>91</v>
      </c>
      <c r="K58" s="72">
        <f>G58*I58</f>
        <v>115.5</v>
      </c>
    </row>
    <row r="59" spans="1:17" s="11" customFormat="1" ht="24.95" customHeight="1">
      <c r="A59" s="64" t="s">
        <v>122</v>
      </c>
      <c r="B59" s="64"/>
      <c r="C59" s="64"/>
      <c r="D59" s="64"/>
      <c r="E59" s="65" t="s">
        <v>123</v>
      </c>
      <c r="F59" s="64"/>
      <c r="G59" s="64"/>
      <c r="H59" s="66"/>
      <c r="I59" s="66"/>
      <c r="J59" s="66">
        <f>J60+J65+J73+J81+J85+J88+J92+J94+J101+J107</f>
        <v>60232.761099999996</v>
      </c>
      <c r="K59" s="66">
        <f>K60+K65+K73+K81+K85+K88+K92+K94+K101+K107</f>
        <v>76648.920299999998</v>
      </c>
      <c r="L59" s="250"/>
      <c r="M59" s="250"/>
      <c r="N59" s="250"/>
      <c r="O59" s="250"/>
      <c r="P59" s="250"/>
      <c r="Q59" s="250"/>
    </row>
    <row r="60" spans="1:17" ht="24.95" customHeight="1">
      <c r="A60" s="67" t="s">
        <v>124</v>
      </c>
      <c r="B60" s="67"/>
      <c r="C60" s="67"/>
      <c r="D60" s="67"/>
      <c r="E60" s="68" t="s">
        <v>16</v>
      </c>
      <c r="F60" s="67"/>
      <c r="G60" s="67"/>
      <c r="H60" s="69"/>
      <c r="I60" s="69"/>
      <c r="J60" s="69">
        <f>J61+J62+J63+J64</f>
        <v>11198.777999999998</v>
      </c>
      <c r="K60" s="69">
        <f>K61+K62+K63+K64</f>
        <v>14251.34</v>
      </c>
    </row>
    <row r="61" spans="1:17" ht="30">
      <c r="A61" s="70" t="s">
        <v>125</v>
      </c>
      <c r="B61" s="70" t="s">
        <v>18</v>
      </c>
      <c r="C61" s="70" t="s">
        <v>19</v>
      </c>
      <c r="D61" s="70">
        <v>103689</v>
      </c>
      <c r="E61" s="71" t="s">
        <v>20</v>
      </c>
      <c r="F61" s="70" t="s">
        <v>21</v>
      </c>
      <c r="G61" s="70">
        <v>2.8</v>
      </c>
      <c r="H61" s="72">
        <v>303.36</v>
      </c>
      <c r="I61" s="72">
        <v>386.05</v>
      </c>
      <c r="J61" s="72">
        <f>G61*H61</f>
        <v>849.40800000000002</v>
      </c>
      <c r="K61" s="72">
        <f>G61*I61</f>
        <v>1080.94</v>
      </c>
    </row>
    <row r="62" spans="1:17">
      <c r="A62" s="70" t="s">
        <v>126</v>
      </c>
      <c r="B62" s="70" t="s">
        <v>18</v>
      </c>
      <c r="C62" s="70" t="s">
        <v>23</v>
      </c>
      <c r="D62" s="70">
        <v>160715</v>
      </c>
      <c r="E62" s="71" t="s">
        <v>24</v>
      </c>
      <c r="F62" s="70" t="s">
        <v>25</v>
      </c>
      <c r="G62" s="70">
        <v>12</v>
      </c>
      <c r="H62" s="72">
        <v>55.51</v>
      </c>
      <c r="I62" s="72">
        <v>70.64</v>
      </c>
      <c r="J62" s="72">
        <f>G62*H62</f>
        <v>666.12</v>
      </c>
      <c r="K62" s="72">
        <f>G62*I62</f>
        <v>847.68000000000006</v>
      </c>
    </row>
    <row r="63" spans="1:17" ht="30">
      <c r="A63" s="70" t="s">
        <v>127</v>
      </c>
      <c r="B63" s="70" t="s">
        <v>18</v>
      </c>
      <c r="C63" s="70" t="s">
        <v>19</v>
      </c>
      <c r="D63" s="70">
        <v>93584</v>
      </c>
      <c r="E63" s="71" t="s">
        <v>27</v>
      </c>
      <c r="F63" s="70" t="s">
        <v>21</v>
      </c>
      <c r="G63" s="70">
        <v>9</v>
      </c>
      <c r="H63" s="72">
        <v>839.45</v>
      </c>
      <c r="I63" s="72">
        <v>1068.28</v>
      </c>
      <c r="J63" s="72">
        <f>G63*H63</f>
        <v>7555.05</v>
      </c>
      <c r="K63" s="72">
        <f>G63*I63</f>
        <v>9614.52</v>
      </c>
    </row>
    <row r="64" spans="1:17">
      <c r="A64" s="70" t="s">
        <v>128</v>
      </c>
      <c r="B64" s="70" t="s">
        <v>29</v>
      </c>
      <c r="C64" s="70" t="s">
        <v>19</v>
      </c>
      <c r="D64" s="70">
        <v>2707</v>
      </c>
      <c r="E64" s="71" t="s">
        <v>30</v>
      </c>
      <c r="F64" s="70" t="s">
        <v>31</v>
      </c>
      <c r="G64" s="70">
        <v>20</v>
      </c>
      <c r="H64" s="72">
        <v>106.41</v>
      </c>
      <c r="I64" s="72">
        <v>135.41</v>
      </c>
      <c r="J64" s="72">
        <f>G64*H64</f>
        <v>2128.1999999999998</v>
      </c>
      <c r="K64" s="72">
        <f>G64*I64</f>
        <v>2708.2</v>
      </c>
    </row>
    <row r="65" spans="1:11" ht="24.95" customHeight="1">
      <c r="A65" s="67" t="s">
        <v>129</v>
      </c>
      <c r="B65" s="67"/>
      <c r="C65" s="67"/>
      <c r="D65" s="67"/>
      <c r="E65" s="68" t="s">
        <v>35</v>
      </c>
      <c r="F65" s="67"/>
      <c r="G65" s="67"/>
      <c r="H65" s="69"/>
      <c r="I65" s="69"/>
      <c r="J65" s="69">
        <f>J66+J67+J68+J69+J70+J71+J72</f>
        <v>1707.7501999999999</v>
      </c>
      <c r="K65" s="69">
        <f>K66+K67+K68+K69+K70+K71+K72</f>
        <v>2172.8631000000005</v>
      </c>
    </row>
    <row r="66" spans="1:11">
      <c r="A66" s="70" t="s">
        <v>130</v>
      </c>
      <c r="B66" s="70" t="s">
        <v>18</v>
      </c>
      <c r="C66" s="70" t="s">
        <v>19</v>
      </c>
      <c r="D66" s="70">
        <v>97644</v>
      </c>
      <c r="E66" s="71" t="s">
        <v>37</v>
      </c>
      <c r="F66" s="70" t="s">
        <v>21</v>
      </c>
      <c r="G66" s="70">
        <v>41.05</v>
      </c>
      <c r="H66" s="72">
        <v>7.94</v>
      </c>
      <c r="I66" s="72">
        <v>10.1</v>
      </c>
      <c r="J66" s="72">
        <f t="shared" ref="J66:J72" si="2">G66*H66</f>
        <v>325.93700000000001</v>
      </c>
      <c r="K66" s="72">
        <f t="shared" ref="K66:K72" si="3">G66*I66</f>
        <v>414.60499999999996</v>
      </c>
    </row>
    <row r="67" spans="1:11">
      <c r="A67" s="70" t="s">
        <v>131</v>
      </c>
      <c r="B67" s="70" t="s">
        <v>18</v>
      </c>
      <c r="C67" s="70" t="s">
        <v>23</v>
      </c>
      <c r="D67" s="70">
        <v>160690</v>
      </c>
      <c r="E67" s="71" t="s">
        <v>41</v>
      </c>
      <c r="F67" s="70" t="s">
        <v>21</v>
      </c>
      <c r="G67" s="70">
        <v>2.1</v>
      </c>
      <c r="H67" s="72">
        <v>3.91</v>
      </c>
      <c r="I67" s="72">
        <v>4.97</v>
      </c>
      <c r="J67" s="72">
        <f t="shared" si="2"/>
        <v>8.2110000000000003</v>
      </c>
      <c r="K67" s="72">
        <f t="shared" si="3"/>
        <v>10.436999999999999</v>
      </c>
    </row>
    <row r="68" spans="1:11">
      <c r="A68" s="70" t="s">
        <v>132</v>
      </c>
      <c r="B68" s="70" t="s">
        <v>18</v>
      </c>
      <c r="C68" s="70" t="s">
        <v>23</v>
      </c>
      <c r="D68" s="70">
        <v>72</v>
      </c>
      <c r="E68" s="71" t="s">
        <v>43</v>
      </c>
      <c r="F68" s="70" t="s">
        <v>25</v>
      </c>
      <c r="G68" s="70">
        <v>28.3</v>
      </c>
      <c r="H68" s="72">
        <v>3.91</v>
      </c>
      <c r="I68" s="72">
        <v>4.97</v>
      </c>
      <c r="J68" s="72">
        <f t="shared" si="2"/>
        <v>110.65300000000001</v>
      </c>
      <c r="K68" s="72">
        <f t="shared" si="3"/>
        <v>140.65100000000001</v>
      </c>
    </row>
    <row r="69" spans="1:11" ht="30">
      <c r="A69" s="70" t="s">
        <v>133</v>
      </c>
      <c r="B69" s="70" t="s">
        <v>18</v>
      </c>
      <c r="C69" s="70" t="s">
        <v>19</v>
      </c>
      <c r="D69" s="70">
        <v>97629</v>
      </c>
      <c r="E69" s="71" t="s">
        <v>47</v>
      </c>
      <c r="F69" s="70" t="s">
        <v>48</v>
      </c>
      <c r="G69" s="70">
        <v>0.35</v>
      </c>
      <c r="H69" s="72">
        <v>125.88</v>
      </c>
      <c r="I69" s="72">
        <v>160.19</v>
      </c>
      <c r="J69" s="72">
        <f t="shared" si="2"/>
        <v>44.057999999999993</v>
      </c>
      <c r="K69" s="72">
        <f t="shared" si="3"/>
        <v>56.066499999999998</v>
      </c>
    </row>
    <row r="70" spans="1:11" ht="30">
      <c r="A70" s="70" t="s">
        <v>134</v>
      </c>
      <c r="B70" s="70" t="s">
        <v>18</v>
      </c>
      <c r="C70" s="70" t="s">
        <v>19</v>
      </c>
      <c r="D70" s="70">
        <v>97622</v>
      </c>
      <c r="E70" s="71" t="s">
        <v>54</v>
      </c>
      <c r="F70" s="70" t="s">
        <v>48</v>
      </c>
      <c r="G70" s="70">
        <v>0.96</v>
      </c>
      <c r="H70" s="72">
        <v>49.55</v>
      </c>
      <c r="I70" s="72">
        <v>63.05</v>
      </c>
      <c r="J70" s="72">
        <f t="shared" si="2"/>
        <v>47.567999999999998</v>
      </c>
      <c r="K70" s="72">
        <f t="shared" si="3"/>
        <v>60.527999999999992</v>
      </c>
    </row>
    <row r="71" spans="1:11">
      <c r="A71" s="70" t="s">
        <v>135</v>
      </c>
      <c r="B71" s="70" t="s">
        <v>29</v>
      </c>
      <c r="C71" s="70" t="s">
        <v>56</v>
      </c>
      <c r="D71" s="70">
        <v>7962</v>
      </c>
      <c r="E71" s="71" t="s">
        <v>57</v>
      </c>
      <c r="F71" s="70" t="s">
        <v>58</v>
      </c>
      <c r="G71" s="70">
        <v>1</v>
      </c>
      <c r="H71" s="72">
        <v>300</v>
      </c>
      <c r="I71" s="72">
        <v>381.78</v>
      </c>
      <c r="J71" s="72">
        <f t="shared" si="2"/>
        <v>300</v>
      </c>
      <c r="K71" s="72">
        <f t="shared" si="3"/>
        <v>381.78</v>
      </c>
    </row>
    <row r="72" spans="1:11">
      <c r="A72" s="70" t="s">
        <v>136</v>
      </c>
      <c r="B72" s="70" t="s">
        <v>18</v>
      </c>
      <c r="C72" s="70" t="s">
        <v>829</v>
      </c>
      <c r="D72" s="70">
        <v>22911</v>
      </c>
      <c r="E72" s="71" t="s">
        <v>60</v>
      </c>
      <c r="F72" s="70" t="s">
        <v>61</v>
      </c>
      <c r="G72" s="70">
        <v>13.64</v>
      </c>
      <c r="H72" s="72">
        <v>63.88</v>
      </c>
      <c r="I72" s="72">
        <v>81.290000000000006</v>
      </c>
      <c r="J72" s="72">
        <f t="shared" si="2"/>
        <v>871.32320000000004</v>
      </c>
      <c r="K72" s="72">
        <f t="shared" si="3"/>
        <v>1108.7956000000001</v>
      </c>
    </row>
    <row r="73" spans="1:11" ht="24.95" customHeight="1">
      <c r="A73" s="67" t="s">
        <v>137</v>
      </c>
      <c r="B73" s="67"/>
      <c r="C73" s="67"/>
      <c r="D73" s="67"/>
      <c r="E73" s="68" t="s">
        <v>63</v>
      </c>
      <c r="F73" s="67"/>
      <c r="G73" s="67"/>
      <c r="H73" s="69"/>
      <c r="I73" s="69"/>
      <c r="J73" s="69">
        <f>J74+J75+J76+J77+J78+J79+J80</f>
        <v>32274.769999999997</v>
      </c>
      <c r="K73" s="69">
        <f>K74+K75+K76+K77+K78+K79+K80</f>
        <v>41072.740000000005</v>
      </c>
    </row>
    <row r="74" spans="1:11">
      <c r="A74" s="70" t="s">
        <v>138</v>
      </c>
      <c r="B74" s="70" t="s">
        <v>18</v>
      </c>
      <c r="C74" s="70" t="s">
        <v>23</v>
      </c>
      <c r="D74" s="70">
        <v>160723</v>
      </c>
      <c r="E74" s="71" t="s">
        <v>139</v>
      </c>
      <c r="F74" s="70" t="s">
        <v>66</v>
      </c>
      <c r="G74" s="70">
        <v>1</v>
      </c>
      <c r="H74" s="72">
        <v>1856.23</v>
      </c>
      <c r="I74" s="72">
        <v>2362.23</v>
      </c>
      <c r="J74" s="72">
        <f>G74*H74</f>
        <v>1856.23</v>
      </c>
      <c r="K74" s="72">
        <f>G74*I74</f>
        <v>2362.23</v>
      </c>
    </row>
    <row r="75" spans="1:11">
      <c r="A75" s="70" t="s">
        <v>140</v>
      </c>
      <c r="B75" s="70" t="s">
        <v>18</v>
      </c>
      <c r="C75" s="70" t="s">
        <v>23</v>
      </c>
      <c r="D75" s="70">
        <v>110473</v>
      </c>
      <c r="E75" s="71" t="s">
        <v>141</v>
      </c>
      <c r="F75" s="70" t="s">
        <v>66</v>
      </c>
      <c r="G75" s="70">
        <v>9</v>
      </c>
      <c r="H75" s="72">
        <v>989.46</v>
      </c>
      <c r="I75" s="72">
        <v>1259.18</v>
      </c>
      <c r="J75" s="72">
        <f t="shared" ref="J75:J80" si="4">G75*H75</f>
        <v>8905.14</v>
      </c>
      <c r="K75" s="72">
        <f t="shared" ref="K75:K80" si="5">G75*I75</f>
        <v>11332.62</v>
      </c>
    </row>
    <row r="76" spans="1:11">
      <c r="A76" s="70" t="s">
        <v>142</v>
      </c>
      <c r="B76" s="70" t="s">
        <v>18</v>
      </c>
      <c r="C76" s="70" t="s">
        <v>829</v>
      </c>
      <c r="D76" s="70">
        <v>110111</v>
      </c>
      <c r="E76" s="71" t="s">
        <v>143</v>
      </c>
      <c r="F76" s="70" t="s">
        <v>66</v>
      </c>
      <c r="G76" s="70">
        <v>1</v>
      </c>
      <c r="H76" s="72">
        <v>1046.05</v>
      </c>
      <c r="I76" s="72">
        <v>1331.2</v>
      </c>
      <c r="J76" s="72">
        <f t="shared" si="4"/>
        <v>1046.05</v>
      </c>
      <c r="K76" s="72">
        <f t="shared" si="5"/>
        <v>1331.2</v>
      </c>
    </row>
    <row r="77" spans="1:11">
      <c r="A77" s="70" t="s">
        <v>144</v>
      </c>
      <c r="B77" s="70" t="s">
        <v>18</v>
      </c>
      <c r="C77" s="70" t="s">
        <v>23</v>
      </c>
      <c r="D77" s="70">
        <v>110474</v>
      </c>
      <c r="E77" s="71" t="s">
        <v>145</v>
      </c>
      <c r="F77" s="70" t="s">
        <v>66</v>
      </c>
      <c r="G77" s="70">
        <v>2</v>
      </c>
      <c r="H77" s="72">
        <v>2299.7399999999998</v>
      </c>
      <c r="I77" s="72">
        <v>2926.64</v>
      </c>
      <c r="J77" s="72">
        <f t="shared" si="4"/>
        <v>4599.4799999999996</v>
      </c>
      <c r="K77" s="72">
        <f t="shared" si="5"/>
        <v>5853.28</v>
      </c>
    </row>
    <row r="78" spans="1:11" ht="30">
      <c r="A78" s="70" t="s">
        <v>146</v>
      </c>
      <c r="B78" s="70" t="s">
        <v>18</v>
      </c>
      <c r="C78" s="70" t="s">
        <v>23</v>
      </c>
      <c r="D78" s="70">
        <v>12</v>
      </c>
      <c r="E78" s="71" t="s">
        <v>147</v>
      </c>
      <c r="F78" s="70" t="s">
        <v>66</v>
      </c>
      <c r="G78" s="70">
        <v>4</v>
      </c>
      <c r="H78" s="72">
        <v>2160.08</v>
      </c>
      <c r="I78" s="94">
        <v>2748.91</v>
      </c>
      <c r="J78" s="72">
        <f t="shared" si="4"/>
        <v>8640.32</v>
      </c>
      <c r="K78" s="72">
        <f t="shared" si="5"/>
        <v>10995.64</v>
      </c>
    </row>
    <row r="79" spans="1:11">
      <c r="A79" s="70" t="s">
        <v>148</v>
      </c>
      <c r="B79" s="70" t="s">
        <v>29</v>
      </c>
      <c r="C79" s="70" t="s">
        <v>19</v>
      </c>
      <c r="D79" s="70">
        <v>39621</v>
      </c>
      <c r="E79" s="71" t="s">
        <v>149</v>
      </c>
      <c r="F79" s="70" t="s">
        <v>150</v>
      </c>
      <c r="G79" s="70">
        <v>5</v>
      </c>
      <c r="H79" s="72">
        <v>1327.19</v>
      </c>
      <c r="I79" s="72">
        <v>1688.98</v>
      </c>
      <c r="J79" s="72">
        <f t="shared" si="4"/>
        <v>6635.9500000000007</v>
      </c>
      <c r="K79" s="72">
        <f t="shared" si="5"/>
        <v>8444.9</v>
      </c>
    </row>
    <row r="80" spans="1:11">
      <c r="A80" s="70" t="s">
        <v>151</v>
      </c>
      <c r="B80" s="70" t="s">
        <v>29</v>
      </c>
      <c r="C80" s="70" t="s">
        <v>19</v>
      </c>
      <c r="D80" s="70">
        <v>39615</v>
      </c>
      <c r="E80" s="80" t="s">
        <v>925</v>
      </c>
      <c r="F80" s="70" t="s">
        <v>66</v>
      </c>
      <c r="G80" s="70">
        <v>1</v>
      </c>
      <c r="H80" s="72">
        <v>591.6</v>
      </c>
      <c r="I80" s="72">
        <v>752.87</v>
      </c>
      <c r="J80" s="72">
        <f t="shared" si="4"/>
        <v>591.6</v>
      </c>
      <c r="K80" s="72">
        <f t="shared" si="5"/>
        <v>752.87</v>
      </c>
    </row>
    <row r="81" spans="1:17" ht="24.95" customHeight="1">
      <c r="A81" s="67" t="s">
        <v>152</v>
      </c>
      <c r="B81" s="67"/>
      <c r="C81" s="67"/>
      <c r="D81" s="67"/>
      <c r="E81" s="68" t="s">
        <v>153</v>
      </c>
      <c r="F81" s="67"/>
      <c r="G81" s="67"/>
      <c r="H81" s="69"/>
      <c r="I81" s="69"/>
      <c r="J81" s="69">
        <f>J82+J83+J84</f>
        <v>1154.3145</v>
      </c>
      <c r="K81" s="69">
        <f>K82+K83+K84</f>
        <v>1468.8380999999999</v>
      </c>
    </row>
    <row r="82" spans="1:17" s="10" customFormat="1" ht="60">
      <c r="A82" s="73" t="s">
        <v>154</v>
      </c>
      <c r="B82" s="73" t="s">
        <v>18</v>
      </c>
      <c r="C82" s="73" t="s">
        <v>19</v>
      </c>
      <c r="D82" s="73">
        <v>87518</v>
      </c>
      <c r="E82" s="74" t="s">
        <v>155</v>
      </c>
      <c r="F82" s="73" t="s">
        <v>21</v>
      </c>
      <c r="G82" s="73">
        <v>3.36</v>
      </c>
      <c r="H82" s="75">
        <v>151.11000000000001</v>
      </c>
      <c r="I82" s="75">
        <v>192.3</v>
      </c>
      <c r="J82" s="75">
        <f>G82*H82</f>
        <v>507.7296</v>
      </c>
      <c r="K82" s="75">
        <f>G82*I82</f>
        <v>646.12800000000004</v>
      </c>
      <c r="L82" s="253"/>
      <c r="M82" s="253"/>
      <c r="N82" s="253"/>
      <c r="O82" s="253"/>
      <c r="P82" s="253"/>
      <c r="Q82" s="253"/>
    </row>
    <row r="83" spans="1:17" s="10" customFormat="1" ht="45">
      <c r="A83" s="73" t="s">
        <v>156</v>
      </c>
      <c r="B83" s="73" t="s">
        <v>18</v>
      </c>
      <c r="C83" s="73" t="s">
        <v>19</v>
      </c>
      <c r="D83" s="70">
        <v>87904</v>
      </c>
      <c r="E83" s="71" t="s">
        <v>923</v>
      </c>
      <c r="F83" s="73" t="s">
        <v>21</v>
      </c>
      <c r="G83" s="73">
        <v>9.51</v>
      </c>
      <c r="H83" s="75">
        <v>7.39</v>
      </c>
      <c r="I83" s="75">
        <v>9.4</v>
      </c>
      <c r="J83" s="75">
        <f>G83*H83</f>
        <v>70.278899999999993</v>
      </c>
      <c r="K83" s="75">
        <f>G83*I83</f>
        <v>89.394000000000005</v>
      </c>
      <c r="L83" s="253"/>
      <c r="M83" s="253"/>
      <c r="N83" s="253"/>
      <c r="O83" s="253"/>
      <c r="P83" s="253"/>
      <c r="Q83" s="253"/>
    </row>
    <row r="84" spans="1:17" ht="45">
      <c r="A84" s="70" t="s">
        <v>157</v>
      </c>
      <c r="B84" s="70" t="s">
        <v>18</v>
      </c>
      <c r="C84" s="70" t="s">
        <v>19</v>
      </c>
      <c r="D84" s="70">
        <v>87779</v>
      </c>
      <c r="E84" s="71" t="s">
        <v>86</v>
      </c>
      <c r="F84" s="70" t="s">
        <v>21</v>
      </c>
      <c r="G84" s="70">
        <v>9.51</v>
      </c>
      <c r="H84" s="72">
        <v>60.6</v>
      </c>
      <c r="I84" s="72">
        <v>77.11</v>
      </c>
      <c r="J84" s="75">
        <f>G84*H84</f>
        <v>576.30600000000004</v>
      </c>
      <c r="K84" s="75">
        <f>G84*I84</f>
        <v>733.31610000000001</v>
      </c>
    </row>
    <row r="85" spans="1:17" ht="24.95" customHeight="1">
      <c r="A85" s="67" t="s">
        <v>158</v>
      </c>
      <c r="B85" s="67"/>
      <c r="C85" s="67"/>
      <c r="D85" s="67"/>
      <c r="E85" s="68" t="s">
        <v>88</v>
      </c>
      <c r="F85" s="67"/>
      <c r="G85" s="67"/>
      <c r="H85" s="69"/>
      <c r="I85" s="69"/>
      <c r="J85" s="69">
        <f>J86+J87</f>
        <v>58.510199999999998</v>
      </c>
      <c r="K85" s="69">
        <f>K86+K87</f>
        <v>74.453400000000002</v>
      </c>
    </row>
    <row r="86" spans="1:17" ht="30">
      <c r="A86" s="70" t="s">
        <v>159</v>
      </c>
      <c r="B86" s="70" t="s">
        <v>29</v>
      </c>
      <c r="C86" s="70" t="s">
        <v>19</v>
      </c>
      <c r="D86" s="70">
        <v>4786</v>
      </c>
      <c r="E86" s="71" t="s">
        <v>90</v>
      </c>
      <c r="F86" s="70" t="s">
        <v>21</v>
      </c>
      <c r="G86" s="70">
        <v>0.42</v>
      </c>
      <c r="H86" s="72">
        <v>108.5</v>
      </c>
      <c r="I86" s="72">
        <v>138.07</v>
      </c>
      <c r="J86" s="72">
        <f>G86*H86</f>
        <v>45.57</v>
      </c>
      <c r="K86" s="72">
        <f>G86*I86</f>
        <v>57.989399999999996</v>
      </c>
    </row>
    <row r="87" spans="1:17">
      <c r="A87" s="70" t="s">
        <v>160</v>
      </c>
      <c r="B87" s="70" t="s">
        <v>18</v>
      </c>
      <c r="C87" s="70" t="s">
        <v>829</v>
      </c>
      <c r="D87" s="70">
        <v>210041</v>
      </c>
      <c r="E87" s="71" t="s">
        <v>92</v>
      </c>
      <c r="F87" s="70" t="s">
        <v>21</v>
      </c>
      <c r="G87" s="70">
        <v>0.42</v>
      </c>
      <c r="H87" s="72">
        <v>30.81</v>
      </c>
      <c r="I87" s="72">
        <v>39.200000000000003</v>
      </c>
      <c r="J87" s="72">
        <f>G87*H87</f>
        <v>12.940199999999999</v>
      </c>
      <c r="K87" s="72">
        <f>G87*I87</f>
        <v>16.464000000000002</v>
      </c>
    </row>
    <row r="88" spans="1:17" ht="24.95" customHeight="1">
      <c r="A88" s="67" t="s">
        <v>161</v>
      </c>
      <c r="B88" s="67"/>
      <c r="C88" s="67"/>
      <c r="D88" s="67"/>
      <c r="E88" s="68" t="s">
        <v>162</v>
      </c>
      <c r="F88" s="67"/>
      <c r="G88" s="67"/>
      <c r="H88" s="69"/>
      <c r="I88" s="69"/>
      <c r="J88" s="69">
        <f>J89+J90+J91</f>
        <v>1112.6363000000001</v>
      </c>
      <c r="K88" s="69">
        <f>K89+K90+K91</f>
        <v>1415.1293000000001</v>
      </c>
    </row>
    <row r="89" spans="1:17" ht="30">
      <c r="A89" s="70" t="s">
        <v>163</v>
      </c>
      <c r="B89" s="70" t="s">
        <v>18</v>
      </c>
      <c r="C89" s="70" t="s">
        <v>23</v>
      </c>
      <c r="D89" s="70">
        <v>110475</v>
      </c>
      <c r="E89" s="71" t="s">
        <v>164</v>
      </c>
      <c r="F89" s="70" t="s">
        <v>48</v>
      </c>
      <c r="G89" s="70">
        <v>0.94</v>
      </c>
      <c r="H89" s="72">
        <v>102.9</v>
      </c>
      <c r="I89" s="72">
        <v>130.16</v>
      </c>
      <c r="J89" s="72">
        <f>G89*H89</f>
        <v>96.725999999999999</v>
      </c>
      <c r="K89" s="72">
        <f>G89*I89</f>
        <v>122.35039999999999</v>
      </c>
    </row>
    <row r="90" spans="1:17" ht="30">
      <c r="A90" s="70" t="s">
        <v>165</v>
      </c>
      <c r="B90" s="70" t="s">
        <v>18</v>
      </c>
      <c r="C90" s="70" t="s">
        <v>19</v>
      </c>
      <c r="D90" s="70">
        <v>96622</v>
      </c>
      <c r="E90" s="71" t="s">
        <v>166</v>
      </c>
      <c r="F90" s="70" t="s">
        <v>48</v>
      </c>
      <c r="G90" s="70">
        <v>1.03</v>
      </c>
      <c r="H90" s="72">
        <v>116.01</v>
      </c>
      <c r="I90" s="72">
        <v>147.63</v>
      </c>
      <c r="J90" s="72">
        <f>G90*H90</f>
        <v>119.4903</v>
      </c>
      <c r="K90" s="72">
        <f>G90*I90</f>
        <v>152.05889999999999</v>
      </c>
    </row>
    <row r="91" spans="1:17" s="10" customFormat="1" ht="45">
      <c r="A91" s="73" t="s">
        <v>167</v>
      </c>
      <c r="B91" s="73" t="s">
        <v>18</v>
      </c>
      <c r="C91" s="73" t="s">
        <v>19</v>
      </c>
      <c r="D91" s="73">
        <v>94999</v>
      </c>
      <c r="E91" s="74" t="s">
        <v>168</v>
      </c>
      <c r="F91" s="73" t="s">
        <v>21</v>
      </c>
      <c r="G91" s="73">
        <v>7</v>
      </c>
      <c r="H91" s="75">
        <v>128.06</v>
      </c>
      <c r="I91" s="75">
        <v>162.96</v>
      </c>
      <c r="J91" s="72">
        <f>G91*H91</f>
        <v>896.42000000000007</v>
      </c>
      <c r="K91" s="72">
        <f>G91*I91</f>
        <v>1140.72</v>
      </c>
      <c r="L91" s="253"/>
      <c r="M91" s="253"/>
      <c r="N91" s="253"/>
      <c r="O91" s="253"/>
      <c r="P91" s="253"/>
      <c r="Q91" s="253"/>
    </row>
    <row r="92" spans="1:17" ht="24.95" customHeight="1">
      <c r="A92" s="67" t="s">
        <v>169</v>
      </c>
      <c r="B92" s="67"/>
      <c r="C92" s="67"/>
      <c r="D92" s="67"/>
      <c r="E92" s="68" t="s">
        <v>170</v>
      </c>
      <c r="F92" s="67"/>
      <c r="G92" s="67"/>
      <c r="H92" s="69"/>
      <c r="I92" s="69"/>
      <c r="J92" s="69">
        <f>J93</f>
        <v>5810.4024000000009</v>
      </c>
      <c r="K92" s="69">
        <f>K93</f>
        <v>7394.0415999999996</v>
      </c>
    </row>
    <row r="93" spans="1:17" ht="30">
      <c r="A93" s="70" t="s">
        <v>171</v>
      </c>
      <c r="B93" s="70" t="s">
        <v>18</v>
      </c>
      <c r="C93" s="70" t="s">
        <v>19</v>
      </c>
      <c r="D93" s="70">
        <v>99855</v>
      </c>
      <c r="E93" s="71" t="s">
        <v>77</v>
      </c>
      <c r="F93" s="70" t="s">
        <v>25</v>
      </c>
      <c r="G93" s="70">
        <v>55.88</v>
      </c>
      <c r="H93" s="72">
        <v>103.98</v>
      </c>
      <c r="I93" s="72">
        <v>132.32</v>
      </c>
      <c r="J93" s="72">
        <f>G93*H93</f>
        <v>5810.4024000000009</v>
      </c>
      <c r="K93" s="72">
        <f>G93*I93</f>
        <v>7394.0415999999996</v>
      </c>
    </row>
    <row r="94" spans="1:17" ht="24.95" customHeight="1">
      <c r="A94" s="67" t="s">
        <v>172</v>
      </c>
      <c r="B94" s="67"/>
      <c r="C94" s="67"/>
      <c r="D94" s="67"/>
      <c r="E94" s="68" t="s">
        <v>96</v>
      </c>
      <c r="F94" s="67"/>
      <c r="G94" s="67"/>
      <c r="H94" s="69"/>
      <c r="I94" s="69"/>
      <c r="J94" s="69">
        <f>J95+J96+J97+J98+J99+J100</f>
        <v>4419.6125000000002</v>
      </c>
      <c r="K94" s="69">
        <f>K95+K96+K97+K98+K99+K100</f>
        <v>5623.4912999999988</v>
      </c>
    </row>
    <row r="95" spans="1:17" s="10" customFormat="1">
      <c r="A95" s="73" t="s">
        <v>173</v>
      </c>
      <c r="B95" s="73" t="s">
        <v>18</v>
      </c>
      <c r="C95" s="73" t="s">
        <v>19</v>
      </c>
      <c r="D95" s="73">
        <v>88485</v>
      </c>
      <c r="E95" s="74" t="s">
        <v>98</v>
      </c>
      <c r="F95" s="73" t="s">
        <v>21</v>
      </c>
      <c r="G95" s="73">
        <v>15.57</v>
      </c>
      <c r="H95" s="75">
        <v>3.41</v>
      </c>
      <c r="I95" s="75">
        <v>4.33</v>
      </c>
      <c r="J95" s="75">
        <f t="shared" ref="J95:J100" si="6">G95*H95</f>
        <v>53.093700000000005</v>
      </c>
      <c r="K95" s="75">
        <f t="shared" ref="K95:K100" si="7">G95*I95</f>
        <v>67.418099999999995</v>
      </c>
      <c r="L95" s="253"/>
      <c r="M95" s="253"/>
      <c r="N95" s="253"/>
      <c r="O95" s="253"/>
      <c r="P95" s="253"/>
      <c r="Q95" s="253"/>
    </row>
    <row r="96" spans="1:17" s="10" customFormat="1" ht="30">
      <c r="A96" s="73" t="s">
        <v>174</v>
      </c>
      <c r="B96" s="73" t="s">
        <v>18</v>
      </c>
      <c r="C96" s="73" t="s">
        <v>19</v>
      </c>
      <c r="D96" s="73">
        <v>88489</v>
      </c>
      <c r="E96" s="74" t="s">
        <v>100</v>
      </c>
      <c r="F96" s="73" t="s">
        <v>21</v>
      </c>
      <c r="G96" s="73">
        <v>15.57</v>
      </c>
      <c r="H96" s="75">
        <v>12.46</v>
      </c>
      <c r="I96" s="75">
        <v>15.85</v>
      </c>
      <c r="J96" s="75">
        <f t="shared" si="6"/>
        <v>194.00220000000002</v>
      </c>
      <c r="K96" s="75">
        <f t="shared" si="7"/>
        <v>246.78450000000001</v>
      </c>
      <c r="L96" s="253"/>
      <c r="M96" s="253"/>
      <c r="N96" s="253"/>
      <c r="O96" s="253"/>
      <c r="P96" s="253"/>
      <c r="Q96" s="253"/>
    </row>
    <row r="97" spans="1:17">
      <c r="A97" s="70" t="s">
        <v>175</v>
      </c>
      <c r="B97" s="70" t="s">
        <v>18</v>
      </c>
      <c r="C97" s="70" t="s">
        <v>19</v>
      </c>
      <c r="D97" s="70">
        <v>102197</v>
      </c>
      <c r="E97" s="71" t="s">
        <v>176</v>
      </c>
      <c r="F97" s="70" t="s">
        <v>21</v>
      </c>
      <c r="G97" s="70">
        <v>47.88</v>
      </c>
      <c r="H97" s="72">
        <v>31.39</v>
      </c>
      <c r="I97" s="72">
        <v>39.94</v>
      </c>
      <c r="J97" s="75">
        <f t="shared" si="6"/>
        <v>1502.9532000000002</v>
      </c>
      <c r="K97" s="75">
        <f t="shared" si="7"/>
        <v>1912.3271999999999</v>
      </c>
    </row>
    <row r="98" spans="1:17" ht="30">
      <c r="A98" s="70" t="s">
        <v>177</v>
      </c>
      <c r="B98" s="70" t="s">
        <v>18</v>
      </c>
      <c r="C98" s="70" t="s">
        <v>19</v>
      </c>
      <c r="D98" s="70">
        <v>102219</v>
      </c>
      <c r="E98" s="71" t="s">
        <v>178</v>
      </c>
      <c r="F98" s="70" t="s">
        <v>21</v>
      </c>
      <c r="G98" s="70">
        <v>47.88</v>
      </c>
      <c r="H98" s="72">
        <v>15.19</v>
      </c>
      <c r="I98" s="72">
        <v>19.329999999999998</v>
      </c>
      <c r="J98" s="75">
        <f t="shared" si="6"/>
        <v>727.29719999999998</v>
      </c>
      <c r="K98" s="75">
        <f t="shared" si="7"/>
        <v>925.5204</v>
      </c>
    </row>
    <row r="99" spans="1:17" ht="45">
      <c r="A99" s="70" t="s">
        <v>177</v>
      </c>
      <c r="B99" s="70" t="s">
        <v>18</v>
      </c>
      <c r="C99" s="70" t="s">
        <v>19</v>
      </c>
      <c r="D99" s="70">
        <v>100722</v>
      </c>
      <c r="E99" s="71" t="s">
        <v>102</v>
      </c>
      <c r="F99" s="70" t="s">
        <v>21</v>
      </c>
      <c r="G99" s="70">
        <v>45.19</v>
      </c>
      <c r="H99" s="72">
        <v>21.29</v>
      </c>
      <c r="I99" s="72">
        <v>27.09</v>
      </c>
      <c r="J99" s="75">
        <f t="shared" si="6"/>
        <v>962.09509999999989</v>
      </c>
      <c r="K99" s="75">
        <f t="shared" si="7"/>
        <v>1224.1970999999999</v>
      </c>
    </row>
    <row r="100" spans="1:17" ht="45">
      <c r="A100" s="70" t="s">
        <v>179</v>
      </c>
      <c r="B100" s="70" t="s">
        <v>18</v>
      </c>
      <c r="C100" s="70" t="s">
        <v>19</v>
      </c>
      <c r="D100" s="70">
        <v>100746</v>
      </c>
      <c r="E100" s="71" t="s">
        <v>104</v>
      </c>
      <c r="F100" s="70" t="s">
        <v>21</v>
      </c>
      <c r="G100" s="70">
        <v>45.19</v>
      </c>
      <c r="H100" s="72">
        <v>21.69</v>
      </c>
      <c r="I100" s="72">
        <v>27.6</v>
      </c>
      <c r="J100" s="75">
        <f t="shared" si="6"/>
        <v>980.17110000000002</v>
      </c>
      <c r="K100" s="75">
        <f t="shared" si="7"/>
        <v>1247.2439999999999</v>
      </c>
    </row>
    <row r="101" spans="1:17" ht="24.95" customHeight="1">
      <c r="A101" s="67" t="s">
        <v>180</v>
      </c>
      <c r="B101" s="67"/>
      <c r="C101" s="67"/>
      <c r="D101" s="67"/>
      <c r="E101" s="68" t="s">
        <v>106</v>
      </c>
      <c r="F101" s="67"/>
      <c r="G101" s="67"/>
      <c r="H101" s="69"/>
      <c r="I101" s="69"/>
      <c r="J101" s="69">
        <f>J102+J103+J104+J105+J106</f>
        <v>2432.3000000000002</v>
      </c>
      <c r="K101" s="69">
        <f>K102+K103+K104+K105+K106</f>
        <v>3095.19</v>
      </c>
    </row>
    <row r="102" spans="1:17">
      <c r="A102" s="70" t="s">
        <v>181</v>
      </c>
      <c r="B102" s="70" t="s">
        <v>18</v>
      </c>
      <c r="C102" s="70" t="s">
        <v>23</v>
      </c>
      <c r="D102" s="70">
        <v>210042</v>
      </c>
      <c r="E102" s="71" t="s">
        <v>108</v>
      </c>
      <c r="F102" s="70" t="s">
        <v>66</v>
      </c>
      <c r="G102" s="70">
        <v>28</v>
      </c>
      <c r="H102" s="72">
        <v>42.49</v>
      </c>
      <c r="I102" s="72">
        <v>54.07</v>
      </c>
      <c r="J102" s="72">
        <f>G102*H102</f>
        <v>1189.72</v>
      </c>
      <c r="K102" s="72">
        <f>G102*I102</f>
        <v>1513.96</v>
      </c>
    </row>
    <row r="103" spans="1:17" ht="30">
      <c r="A103" s="70" t="s">
        <v>182</v>
      </c>
      <c r="B103" s="70" t="s">
        <v>18</v>
      </c>
      <c r="C103" s="70" t="s">
        <v>23</v>
      </c>
      <c r="D103" s="70">
        <v>210043</v>
      </c>
      <c r="E103" s="71" t="s">
        <v>110</v>
      </c>
      <c r="F103" s="70" t="s">
        <v>66</v>
      </c>
      <c r="G103" s="70">
        <v>6</v>
      </c>
      <c r="H103" s="72">
        <v>27.63</v>
      </c>
      <c r="I103" s="72">
        <v>35.159999999999997</v>
      </c>
      <c r="J103" s="72">
        <f>G103*H103</f>
        <v>165.78</v>
      </c>
      <c r="K103" s="72">
        <f>G103*I103</f>
        <v>210.95999999999998</v>
      </c>
    </row>
    <row r="104" spans="1:17">
      <c r="A104" s="70" t="s">
        <v>183</v>
      </c>
      <c r="B104" s="70" t="s">
        <v>18</v>
      </c>
      <c r="C104" s="70" t="s">
        <v>23</v>
      </c>
      <c r="D104" s="70">
        <v>53</v>
      </c>
      <c r="E104" s="71" t="s">
        <v>112</v>
      </c>
      <c r="F104" s="70" t="s">
        <v>66</v>
      </c>
      <c r="G104" s="70">
        <v>1</v>
      </c>
      <c r="H104" s="72">
        <v>47.9</v>
      </c>
      <c r="I104" s="72">
        <v>60.95</v>
      </c>
      <c r="J104" s="72">
        <f>G104*H104</f>
        <v>47.9</v>
      </c>
      <c r="K104" s="72">
        <f>G104*I104</f>
        <v>60.95</v>
      </c>
    </row>
    <row r="105" spans="1:17">
      <c r="A105" s="70" t="s">
        <v>184</v>
      </c>
      <c r="B105" s="70" t="s">
        <v>18</v>
      </c>
      <c r="C105" s="70" t="s">
        <v>23</v>
      </c>
      <c r="D105" s="70">
        <v>52</v>
      </c>
      <c r="E105" s="71" t="s">
        <v>114</v>
      </c>
      <c r="F105" s="70" t="s">
        <v>66</v>
      </c>
      <c r="G105" s="70">
        <v>4</v>
      </c>
      <c r="H105" s="72">
        <v>50.95</v>
      </c>
      <c r="I105" s="72">
        <v>64.83</v>
      </c>
      <c r="J105" s="72">
        <f>G105*H105</f>
        <v>203.8</v>
      </c>
      <c r="K105" s="72">
        <f>G105*I105</f>
        <v>259.32</v>
      </c>
    </row>
    <row r="106" spans="1:17" ht="30">
      <c r="A106" s="70" t="s">
        <v>185</v>
      </c>
      <c r="B106" s="70" t="s">
        <v>18</v>
      </c>
      <c r="C106" s="70" t="s">
        <v>116</v>
      </c>
      <c r="D106" s="70" t="s">
        <v>117</v>
      </c>
      <c r="E106" s="71" t="s">
        <v>118</v>
      </c>
      <c r="F106" s="70" t="s">
        <v>66</v>
      </c>
      <c r="G106" s="70">
        <v>10</v>
      </c>
      <c r="H106" s="72">
        <v>82.51</v>
      </c>
      <c r="I106" s="72">
        <v>105</v>
      </c>
      <c r="J106" s="72">
        <f>G106*H106</f>
        <v>825.1</v>
      </c>
      <c r="K106" s="72">
        <f>G106*I106</f>
        <v>1050</v>
      </c>
    </row>
    <row r="107" spans="1:17" ht="24.95" customHeight="1">
      <c r="A107" s="67" t="s">
        <v>186</v>
      </c>
      <c r="B107" s="67"/>
      <c r="C107" s="67"/>
      <c r="D107" s="67"/>
      <c r="E107" s="68" t="s">
        <v>120</v>
      </c>
      <c r="F107" s="67"/>
      <c r="G107" s="67"/>
      <c r="H107" s="69"/>
      <c r="I107" s="69"/>
      <c r="J107" s="69">
        <f>J108</f>
        <v>63.687000000000005</v>
      </c>
      <c r="K107" s="69">
        <f>K108</f>
        <v>80.833500000000001</v>
      </c>
    </row>
    <row r="108" spans="1:17">
      <c r="A108" s="70" t="s">
        <v>187</v>
      </c>
      <c r="B108" s="70" t="s">
        <v>18</v>
      </c>
      <c r="C108" s="70" t="s">
        <v>23</v>
      </c>
      <c r="D108" s="70">
        <v>101</v>
      </c>
      <c r="E108" s="71" t="s">
        <v>120</v>
      </c>
      <c r="F108" s="70" t="s">
        <v>21</v>
      </c>
      <c r="G108" s="70">
        <v>48.99</v>
      </c>
      <c r="H108" s="72">
        <v>1.3</v>
      </c>
      <c r="I108" s="72">
        <v>1.65</v>
      </c>
      <c r="J108" s="72">
        <f>G108*H108</f>
        <v>63.687000000000005</v>
      </c>
      <c r="K108" s="72">
        <f>G108*I108</f>
        <v>80.833500000000001</v>
      </c>
    </row>
    <row r="109" spans="1:17" s="11" customFormat="1" ht="24.95" customHeight="1">
      <c r="A109" s="64" t="s">
        <v>188</v>
      </c>
      <c r="B109" s="64"/>
      <c r="C109" s="64"/>
      <c r="D109" s="64"/>
      <c r="E109" s="65" t="s">
        <v>189</v>
      </c>
      <c r="F109" s="64"/>
      <c r="G109" s="64"/>
      <c r="H109" s="66"/>
      <c r="I109" s="66"/>
      <c r="J109" s="66">
        <f>J110+J120+J131+J139+J142+J146+J152+J154+J193+J200+J214</f>
        <v>354695.65989999997</v>
      </c>
      <c r="K109" s="66">
        <f>K110+K120+K131+K139+K142+K146+K152+K154+K193+K200+K214</f>
        <v>451356.26640000002</v>
      </c>
      <c r="L109" s="250"/>
      <c r="M109" s="250"/>
      <c r="N109" s="250"/>
      <c r="O109" s="250"/>
      <c r="P109" s="250"/>
      <c r="Q109" s="250"/>
    </row>
    <row r="110" spans="1:17" ht="24.95" customHeight="1">
      <c r="A110" s="67" t="s">
        <v>190</v>
      </c>
      <c r="B110" s="67"/>
      <c r="C110" s="67"/>
      <c r="D110" s="67"/>
      <c r="E110" s="68" t="s">
        <v>16</v>
      </c>
      <c r="F110" s="67"/>
      <c r="G110" s="67"/>
      <c r="H110" s="69"/>
      <c r="I110" s="69"/>
      <c r="J110" s="69">
        <f>J111+J112+J113+J114+J115+J116+J117+J118+J119</f>
        <v>32573.482400000001</v>
      </c>
      <c r="K110" s="69">
        <f>K111+K112+K113+K114+K115+K116+K117+K118+K119</f>
        <v>41450.854399999997</v>
      </c>
    </row>
    <row r="111" spans="1:17" ht="30">
      <c r="A111" s="70" t="s">
        <v>191</v>
      </c>
      <c r="B111" s="70" t="s">
        <v>18</v>
      </c>
      <c r="C111" s="70" t="s">
        <v>19</v>
      </c>
      <c r="D111" s="70">
        <v>103689</v>
      </c>
      <c r="E111" s="71" t="s">
        <v>20</v>
      </c>
      <c r="F111" s="70" t="s">
        <v>21</v>
      </c>
      <c r="G111" s="70">
        <v>2.8</v>
      </c>
      <c r="H111" s="72">
        <v>303.36</v>
      </c>
      <c r="I111" s="72">
        <v>386.05</v>
      </c>
      <c r="J111" s="72">
        <f>G111*H111</f>
        <v>849.40800000000002</v>
      </c>
      <c r="K111" s="72">
        <f>G111*I111</f>
        <v>1080.94</v>
      </c>
    </row>
    <row r="112" spans="1:17">
      <c r="A112" s="70" t="s">
        <v>192</v>
      </c>
      <c r="B112" s="70" t="s">
        <v>18</v>
      </c>
      <c r="C112" s="70" t="s">
        <v>23</v>
      </c>
      <c r="D112" s="70">
        <v>160715</v>
      </c>
      <c r="E112" s="71" t="s">
        <v>24</v>
      </c>
      <c r="F112" s="70" t="s">
        <v>25</v>
      </c>
      <c r="G112" s="70">
        <v>30</v>
      </c>
      <c r="H112" s="72">
        <v>55.51</v>
      </c>
      <c r="I112" s="72">
        <v>70.64</v>
      </c>
      <c r="J112" s="72">
        <f t="shared" ref="J112:J119" si="8">G112*H112</f>
        <v>1665.3</v>
      </c>
      <c r="K112" s="72">
        <f t="shared" ref="K112:K119" si="9">G112*I112</f>
        <v>2119.1999999999998</v>
      </c>
    </row>
    <row r="113" spans="1:17" ht="30">
      <c r="A113" s="70" t="s">
        <v>193</v>
      </c>
      <c r="B113" s="70" t="s">
        <v>18</v>
      </c>
      <c r="C113" s="70" t="s">
        <v>19</v>
      </c>
      <c r="D113" s="70">
        <v>93584</v>
      </c>
      <c r="E113" s="71" t="s">
        <v>27</v>
      </c>
      <c r="F113" s="70" t="s">
        <v>21</v>
      </c>
      <c r="G113" s="70">
        <v>9</v>
      </c>
      <c r="H113" s="72">
        <v>839.45</v>
      </c>
      <c r="I113" s="72">
        <v>1068.28</v>
      </c>
      <c r="J113" s="72">
        <f t="shared" si="8"/>
        <v>7555.05</v>
      </c>
      <c r="K113" s="72">
        <f t="shared" si="9"/>
        <v>9614.52</v>
      </c>
    </row>
    <row r="114" spans="1:17">
      <c r="A114" s="70" t="s">
        <v>194</v>
      </c>
      <c r="B114" s="70" t="s">
        <v>18</v>
      </c>
      <c r="C114" s="70" t="s">
        <v>23</v>
      </c>
      <c r="D114" s="70">
        <v>38</v>
      </c>
      <c r="E114" s="71" t="s">
        <v>195</v>
      </c>
      <c r="F114" s="70" t="s">
        <v>21</v>
      </c>
      <c r="G114" s="70">
        <v>62.74</v>
      </c>
      <c r="H114" s="72">
        <v>47.61</v>
      </c>
      <c r="I114" s="72">
        <v>60.58</v>
      </c>
      <c r="J114" s="72">
        <f t="shared" si="8"/>
        <v>2987.0514000000003</v>
      </c>
      <c r="K114" s="72">
        <f t="shared" si="9"/>
        <v>3800.7892000000002</v>
      </c>
    </row>
    <row r="115" spans="1:17">
      <c r="A115" s="70" t="s">
        <v>196</v>
      </c>
      <c r="B115" s="70" t="s">
        <v>18</v>
      </c>
      <c r="C115" s="70" t="s">
        <v>23</v>
      </c>
      <c r="D115" s="70">
        <v>600</v>
      </c>
      <c r="E115" s="71" t="s">
        <v>197</v>
      </c>
      <c r="F115" s="70" t="s">
        <v>21</v>
      </c>
      <c r="G115" s="70">
        <v>29.68</v>
      </c>
      <c r="H115" s="72">
        <v>47.61</v>
      </c>
      <c r="I115" s="72">
        <v>60.58</v>
      </c>
      <c r="J115" s="72">
        <f t="shared" si="8"/>
        <v>1413.0647999999999</v>
      </c>
      <c r="K115" s="72">
        <f t="shared" si="9"/>
        <v>1798.0144</v>
      </c>
    </row>
    <row r="116" spans="1:17">
      <c r="A116" s="70" t="s">
        <v>198</v>
      </c>
      <c r="B116" s="70" t="s">
        <v>18</v>
      </c>
      <c r="C116" s="70" t="s">
        <v>23</v>
      </c>
      <c r="D116" s="70">
        <v>339</v>
      </c>
      <c r="E116" s="71" t="s">
        <v>33</v>
      </c>
      <c r="F116" s="70" t="s">
        <v>21</v>
      </c>
      <c r="G116" s="70">
        <v>38.72</v>
      </c>
      <c r="H116" s="72">
        <v>48.94</v>
      </c>
      <c r="I116" s="72">
        <v>62.28</v>
      </c>
      <c r="J116" s="72">
        <f t="shared" si="8"/>
        <v>1894.9567999999999</v>
      </c>
      <c r="K116" s="72">
        <f t="shared" si="9"/>
        <v>2411.4816000000001</v>
      </c>
    </row>
    <row r="117" spans="1:17">
      <c r="A117" s="85" t="s">
        <v>199</v>
      </c>
      <c r="B117" s="85" t="s">
        <v>18</v>
      </c>
      <c r="C117" s="85" t="s">
        <v>23</v>
      </c>
      <c r="D117" s="85">
        <v>160676</v>
      </c>
      <c r="E117" s="80" t="s">
        <v>200</v>
      </c>
      <c r="F117" s="85" t="s">
        <v>25</v>
      </c>
      <c r="G117" s="85">
        <v>96</v>
      </c>
      <c r="H117" s="160">
        <v>49.05</v>
      </c>
      <c r="I117" s="160">
        <v>62.42</v>
      </c>
      <c r="J117" s="160">
        <f t="shared" si="8"/>
        <v>4708.7999999999993</v>
      </c>
      <c r="K117" s="160">
        <f t="shared" si="9"/>
        <v>5992.32</v>
      </c>
    </row>
    <row r="118" spans="1:17" s="169" customFormat="1">
      <c r="A118" s="85" t="s">
        <v>201</v>
      </c>
      <c r="B118" s="85" t="s">
        <v>18</v>
      </c>
      <c r="C118" s="85" t="s">
        <v>23</v>
      </c>
      <c r="D118" s="161">
        <v>210054</v>
      </c>
      <c r="E118" s="85" t="s">
        <v>1293</v>
      </c>
      <c r="F118" s="85" t="s">
        <v>25</v>
      </c>
      <c r="G118" s="85">
        <v>62.74</v>
      </c>
      <c r="H118" s="170">
        <v>47.61</v>
      </c>
      <c r="I118" s="170">
        <v>60.58</v>
      </c>
      <c r="J118" s="160">
        <f>G118*H118</f>
        <v>2987.0514000000003</v>
      </c>
      <c r="K118" s="160">
        <f>G118*I118</f>
        <v>3800.7892000000002</v>
      </c>
      <c r="L118" s="249"/>
      <c r="M118" s="249"/>
      <c r="N118" s="249"/>
      <c r="O118" s="249"/>
      <c r="P118" s="249"/>
      <c r="Q118" s="249"/>
    </row>
    <row r="119" spans="1:17">
      <c r="A119" s="85" t="s">
        <v>1294</v>
      </c>
      <c r="B119" s="70" t="s">
        <v>29</v>
      </c>
      <c r="C119" s="70" t="s">
        <v>19</v>
      </c>
      <c r="D119" s="70">
        <v>2707</v>
      </c>
      <c r="E119" s="71" t="s">
        <v>30</v>
      </c>
      <c r="F119" s="70" t="s">
        <v>31</v>
      </c>
      <c r="G119" s="70">
        <v>80</v>
      </c>
      <c r="H119" s="72">
        <v>106.41</v>
      </c>
      <c r="I119" s="72">
        <v>135.41</v>
      </c>
      <c r="J119" s="72">
        <f t="shared" si="8"/>
        <v>8512.7999999999993</v>
      </c>
      <c r="K119" s="72">
        <f t="shared" si="9"/>
        <v>10832.8</v>
      </c>
    </row>
    <row r="120" spans="1:17" ht="24.95" customHeight="1">
      <c r="A120" s="67" t="s">
        <v>202</v>
      </c>
      <c r="B120" s="67"/>
      <c r="C120" s="67"/>
      <c r="D120" s="67"/>
      <c r="E120" s="68" t="s">
        <v>35</v>
      </c>
      <c r="F120" s="67"/>
      <c r="G120" s="67"/>
      <c r="H120" s="69"/>
      <c r="I120" s="69"/>
      <c r="J120" s="69">
        <f>J121+J122+J123+J124+J125+J126+J127+J128+J129+J130</f>
        <v>4771.8611999999994</v>
      </c>
      <c r="K120" s="69">
        <f>K121+K122+K123+K124+K125+K126+K127+K128+K129+K130</f>
        <v>6071.5061000000005</v>
      </c>
      <c r="L120" s="251"/>
    </row>
    <row r="121" spans="1:17">
      <c r="A121" s="70" t="s">
        <v>203</v>
      </c>
      <c r="B121" s="70" t="s">
        <v>18</v>
      </c>
      <c r="C121" s="70" t="s">
        <v>19</v>
      </c>
      <c r="D121" s="70">
        <v>97644</v>
      </c>
      <c r="E121" s="71" t="s">
        <v>37</v>
      </c>
      <c r="F121" s="70" t="s">
        <v>21</v>
      </c>
      <c r="G121" s="70">
        <v>73.400000000000006</v>
      </c>
      <c r="H121" s="72">
        <v>7.94</v>
      </c>
      <c r="I121" s="72">
        <v>10.1</v>
      </c>
      <c r="J121" s="72">
        <f>G121*H121</f>
        <v>582.79600000000005</v>
      </c>
      <c r="K121" s="72">
        <f>G121*I121</f>
        <v>741.34</v>
      </c>
    </row>
    <row r="122" spans="1:17">
      <c r="A122" s="70" t="s">
        <v>204</v>
      </c>
      <c r="B122" s="70" t="s">
        <v>18</v>
      </c>
      <c r="C122" s="70" t="s">
        <v>19</v>
      </c>
      <c r="D122" s="70">
        <v>97645</v>
      </c>
      <c r="E122" s="71" t="s">
        <v>39</v>
      </c>
      <c r="F122" s="70" t="s">
        <v>21</v>
      </c>
      <c r="G122" s="70">
        <v>20.16</v>
      </c>
      <c r="H122" s="72">
        <v>28.59</v>
      </c>
      <c r="I122" s="72">
        <v>36.380000000000003</v>
      </c>
      <c r="J122" s="72">
        <f t="shared" ref="J122:J130" si="10">G122*H122</f>
        <v>576.37440000000004</v>
      </c>
      <c r="K122" s="75">
        <f t="shared" ref="K122:K130" si="11">G122*I122</f>
        <v>733.4208000000001</v>
      </c>
      <c r="L122" s="253"/>
    </row>
    <row r="123" spans="1:17">
      <c r="A123" s="70" t="s">
        <v>205</v>
      </c>
      <c r="B123" s="70" t="s">
        <v>18</v>
      </c>
      <c r="C123" s="70" t="s">
        <v>23</v>
      </c>
      <c r="D123" s="70">
        <v>160690</v>
      </c>
      <c r="E123" s="71" t="s">
        <v>41</v>
      </c>
      <c r="F123" s="70" t="s">
        <v>21</v>
      </c>
      <c r="G123" s="70">
        <v>23.4</v>
      </c>
      <c r="H123" s="72">
        <v>3.91</v>
      </c>
      <c r="I123" s="72">
        <v>4.97</v>
      </c>
      <c r="J123" s="72">
        <f t="shared" si="10"/>
        <v>91.494</v>
      </c>
      <c r="K123" s="75">
        <f t="shared" si="11"/>
        <v>116.29799999999999</v>
      </c>
      <c r="L123" s="253"/>
    </row>
    <row r="124" spans="1:17">
      <c r="A124" s="70" t="s">
        <v>206</v>
      </c>
      <c r="B124" s="70" t="s">
        <v>18</v>
      </c>
      <c r="C124" s="70" t="s">
        <v>23</v>
      </c>
      <c r="D124" s="70">
        <v>72</v>
      </c>
      <c r="E124" s="71" t="s">
        <v>43</v>
      </c>
      <c r="F124" s="70" t="s">
        <v>25</v>
      </c>
      <c r="G124" s="70">
        <v>72.209999999999994</v>
      </c>
      <c r="H124" s="72">
        <v>3.91</v>
      </c>
      <c r="I124" s="72">
        <v>4.97</v>
      </c>
      <c r="J124" s="72">
        <f t="shared" si="10"/>
        <v>282.34109999999998</v>
      </c>
      <c r="K124" s="75">
        <f t="shared" si="11"/>
        <v>358.88369999999998</v>
      </c>
      <c r="L124" s="253"/>
    </row>
    <row r="125" spans="1:17" ht="30">
      <c r="A125" s="70" t="s">
        <v>207</v>
      </c>
      <c r="B125" s="70" t="s">
        <v>18</v>
      </c>
      <c r="C125" s="70" t="s">
        <v>19</v>
      </c>
      <c r="D125" s="70">
        <v>97622</v>
      </c>
      <c r="E125" s="71" t="s">
        <v>54</v>
      </c>
      <c r="F125" s="70" t="s">
        <v>48</v>
      </c>
      <c r="G125" s="70">
        <v>3.22</v>
      </c>
      <c r="H125" s="72">
        <v>49.55</v>
      </c>
      <c r="I125" s="72">
        <v>63.05</v>
      </c>
      <c r="J125" s="72">
        <f t="shared" si="10"/>
        <v>159.55099999999999</v>
      </c>
      <c r="K125" s="75">
        <f t="shared" si="11"/>
        <v>203.02100000000002</v>
      </c>
      <c r="L125" s="253"/>
    </row>
    <row r="126" spans="1:17" ht="30">
      <c r="A126" s="70" t="s">
        <v>208</v>
      </c>
      <c r="B126" s="70" t="s">
        <v>18</v>
      </c>
      <c r="C126" s="70" t="s">
        <v>19</v>
      </c>
      <c r="D126" s="70">
        <v>97629</v>
      </c>
      <c r="E126" s="71" t="s">
        <v>47</v>
      </c>
      <c r="F126" s="70" t="s">
        <v>48</v>
      </c>
      <c r="G126" s="70">
        <v>7.45</v>
      </c>
      <c r="H126" s="72">
        <v>125.88</v>
      </c>
      <c r="I126" s="72">
        <v>160.19</v>
      </c>
      <c r="J126" s="72">
        <f t="shared" si="10"/>
        <v>937.80600000000004</v>
      </c>
      <c r="K126" s="75">
        <f t="shared" si="11"/>
        <v>1193.4155000000001</v>
      </c>
      <c r="L126" s="253"/>
    </row>
    <row r="127" spans="1:17" ht="30">
      <c r="A127" s="70" t="s">
        <v>209</v>
      </c>
      <c r="B127" s="70" t="s">
        <v>18</v>
      </c>
      <c r="C127" s="70" t="s">
        <v>19</v>
      </c>
      <c r="D127" s="70">
        <v>97647</v>
      </c>
      <c r="E127" s="71" t="s">
        <v>52</v>
      </c>
      <c r="F127" s="70" t="s">
        <v>21</v>
      </c>
      <c r="G127" s="70">
        <v>7.45</v>
      </c>
      <c r="H127" s="72">
        <v>2.95</v>
      </c>
      <c r="I127" s="72">
        <v>3.75</v>
      </c>
      <c r="J127" s="72">
        <f t="shared" si="10"/>
        <v>21.977500000000003</v>
      </c>
      <c r="K127" s="75">
        <f t="shared" si="11"/>
        <v>27.9375</v>
      </c>
      <c r="L127" s="253"/>
    </row>
    <row r="128" spans="1:17">
      <c r="A128" s="70" t="s">
        <v>210</v>
      </c>
      <c r="B128" s="70" t="s">
        <v>18</v>
      </c>
      <c r="C128" s="70" t="s">
        <v>23</v>
      </c>
      <c r="D128" s="70">
        <v>160710</v>
      </c>
      <c r="E128" s="71" t="s">
        <v>211</v>
      </c>
      <c r="F128" s="70" t="s">
        <v>66</v>
      </c>
      <c r="G128" s="70">
        <v>1</v>
      </c>
      <c r="H128" s="72">
        <v>15.55</v>
      </c>
      <c r="I128" s="72">
        <v>19.78</v>
      </c>
      <c r="J128" s="72">
        <f t="shared" si="10"/>
        <v>15.55</v>
      </c>
      <c r="K128" s="72">
        <f t="shared" si="11"/>
        <v>19.78</v>
      </c>
    </row>
    <row r="129" spans="1:17">
      <c r="A129" s="70" t="s">
        <v>212</v>
      </c>
      <c r="B129" s="70" t="s">
        <v>29</v>
      </c>
      <c r="C129" s="70" t="s">
        <v>56</v>
      </c>
      <c r="D129" s="70">
        <v>7962</v>
      </c>
      <c r="E129" s="71" t="s">
        <v>57</v>
      </c>
      <c r="F129" s="70" t="s">
        <v>58</v>
      </c>
      <c r="G129" s="70">
        <v>1</v>
      </c>
      <c r="H129" s="72">
        <v>300</v>
      </c>
      <c r="I129" s="72">
        <v>381.78</v>
      </c>
      <c r="J129" s="72">
        <f t="shared" si="10"/>
        <v>300</v>
      </c>
      <c r="K129" s="72">
        <f t="shared" si="11"/>
        <v>381.78</v>
      </c>
    </row>
    <row r="130" spans="1:17">
      <c r="A130" s="70" t="s">
        <v>213</v>
      </c>
      <c r="B130" s="70" t="s">
        <v>18</v>
      </c>
      <c r="C130" s="70" t="s">
        <v>829</v>
      </c>
      <c r="D130" s="70">
        <v>22911</v>
      </c>
      <c r="E130" s="71" t="s">
        <v>60</v>
      </c>
      <c r="F130" s="70" t="s">
        <v>61</v>
      </c>
      <c r="G130" s="70">
        <v>28.24</v>
      </c>
      <c r="H130" s="72">
        <v>63.88</v>
      </c>
      <c r="I130" s="72">
        <v>81.290000000000006</v>
      </c>
      <c r="J130" s="72">
        <f t="shared" si="10"/>
        <v>1803.9712</v>
      </c>
      <c r="K130" s="72">
        <f t="shared" si="11"/>
        <v>2295.6296000000002</v>
      </c>
    </row>
    <row r="131" spans="1:17" ht="24.95" customHeight="1">
      <c r="A131" s="67" t="s">
        <v>214</v>
      </c>
      <c r="B131" s="67"/>
      <c r="C131" s="67"/>
      <c r="D131" s="67"/>
      <c r="E131" s="68" t="s">
        <v>63</v>
      </c>
      <c r="F131" s="67"/>
      <c r="G131" s="67"/>
      <c r="H131" s="69"/>
      <c r="I131" s="69"/>
      <c r="J131" s="69">
        <f>J132+J133+J134+J135+J136+J137+J138</f>
        <v>61742.399999999994</v>
      </c>
      <c r="K131" s="69">
        <f>K132+K133+K134+K135+K136+K137+K138</f>
        <v>78573.16</v>
      </c>
    </row>
    <row r="132" spans="1:17">
      <c r="A132" s="70" t="s">
        <v>215</v>
      </c>
      <c r="B132" s="70" t="s">
        <v>18</v>
      </c>
      <c r="C132" s="70" t="s">
        <v>23</v>
      </c>
      <c r="D132" s="70">
        <v>160723</v>
      </c>
      <c r="E132" s="71" t="s">
        <v>139</v>
      </c>
      <c r="F132" s="70" t="s">
        <v>66</v>
      </c>
      <c r="G132" s="70">
        <v>10</v>
      </c>
      <c r="H132" s="72">
        <v>1856.23</v>
      </c>
      <c r="I132" s="72">
        <v>2362.23</v>
      </c>
      <c r="J132" s="72">
        <f>G132*H132</f>
        <v>18562.3</v>
      </c>
      <c r="K132" s="72">
        <f>G132*I132</f>
        <v>23622.3</v>
      </c>
    </row>
    <row r="133" spans="1:17" ht="30">
      <c r="A133" s="70" t="s">
        <v>216</v>
      </c>
      <c r="B133" s="70" t="s">
        <v>18</v>
      </c>
      <c r="C133" s="70" t="s">
        <v>23</v>
      </c>
      <c r="D133" s="70">
        <v>160722</v>
      </c>
      <c r="E133" s="71" t="s">
        <v>217</v>
      </c>
      <c r="F133" s="70" t="s">
        <v>66</v>
      </c>
      <c r="G133" s="70">
        <v>2</v>
      </c>
      <c r="H133" s="72">
        <v>2178.94</v>
      </c>
      <c r="I133" s="72">
        <v>2772.91</v>
      </c>
      <c r="J133" s="72">
        <f t="shared" ref="J133:J138" si="12">G133*H133</f>
        <v>4357.88</v>
      </c>
      <c r="K133" s="75">
        <f t="shared" ref="K133:K138" si="13">G133*I133</f>
        <v>5545.82</v>
      </c>
      <c r="L133" s="253"/>
    </row>
    <row r="134" spans="1:17">
      <c r="A134" s="70" t="s">
        <v>218</v>
      </c>
      <c r="B134" s="70" t="s">
        <v>18</v>
      </c>
      <c r="C134" s="70" t="s">
        <v>23</v>
      </c>
      <c r="D134" s="70">
        <v>160721</v>
      </c>
      <c r="E134" s="71" t="s">
        <v>219</v>
      </c>
      <c r="F134" s="70" t="s">
        <v>66</v>
      </c>
      <c r="G134" s="70">
        <v>4</v>
      </c>
      <c r="H134" s="72">
        <v>2607.65</v>
      </c>
      <c r="I134" s="72">
        <v>3318.49</v>
      </c>
      <c r="J134" s="72">
        <f t="shared" si="12"/>
        <v>10430.6</v>
      </c>
      <c r="K134" s="75">
        <f t="shared" si="13"/>
        <v>13273.96</v>
      </c>
      <c r="L134" s="253"/>
    </row>
    <row r="135" spans="1:17">
      <c r="A135" s="70" t="s">
        <v>220</v>
      </c>
      <c r="B135" s="70" t="s">
        <v>18</v>
      </c>
      <c r="C135" s="70" t="s">
        <v>23</v>
      </c>
      <c r="D135" s="70">
        <v>110476</v>
      </c>
      <c r="E135" s="71" t="s">
        <v>221</v>
      </c>
      <c r="F135" s="70" t="s">
        <v>66</v>
      </c>
      <c r="G135" s="70">
        <v>13</v>
      </c>
      <c r="H135" s="72">
        <v>963.7</v>
      </c>
      <c r="I135" s="72">
        <v>1226.4000000000001</v>
      </c>
      <c r="J135" s="72">
        <f t="shared" si="12"/>
        <v>12528.1</v>
      </c>
      <c r="K135" s="75">
        <f t="shared" si="13"/>
        <v>15943.2</v>
      </c>
      <c r="L135" s="253"/>
    </row>
    <row r="136" spans="1:17">
      <c r="A136" s="70" t="s">
        <v>222</v>
      </c>
      <c r="B136" s="70" t="s">
        <v>18</v>
      </c>
      <c r="C136" s="70" t="s">
        <v>23</v>
      </c>
      <c r="D136" s="70">
        <v>110477</v>
      </c>
      <c r="E136" s="71" t="s">
        <v>223</v>
      </c>
      <c r="F136" s="70" t="s">
        <v>66</v>
      </c>
      <c r="G136" s="70">
        <v>2</v>
      </c>
      <c r="H136" s="72">
        <v>1650.45</v>
      </c>
      <c r="I136" s="72">
        <v>2100.36</v>
      </c>
      <c r="J136" s="72">
        <f t="shared" si="12"/>
        <v>3300.9</v>
      </c>
      <c r="K136" s="75">
        <f t="shared" si="13"/>
        <v>4200.72</v>
      </c>
      <c r="L136" s="253"/>
    </row>
    <row r="137" spans="1:17">
      <c r="A137" s="70" t="s">
        <v>224</v>
      </c>
      <c r="B137" s="70" t="s">
        <v>18</v>
      </c>
      <c r="C137" s="70" t="s">
        <v>23</v>
      </c>
      <c r="D137" s="70">
        <v>110474</v>
      </c>
      <c r="E137" s="71" t="s">
        <v>145</v>
      </c>
      <c r="F137" s="70" t="s">
        <v>66</v>
      </c>
      <c r="G137" s="70">
        <v>2</v>
      </c>
      <c r="H137" s="72">
        <v>2299.7399999999998</v>
      </c>
      <c r="I137" s="72">
        <v>2926.64</v>
      </c>
      <c r="J137" s="72">
        <f t="shared" si="12"/>
        <v>4599.4799999999996</v>
      </c>
      <c r="K137" s="75">
        <f t="shared" si="13"/>
        <v>5853.28</v>
      </c>
      <c r="L137" s="253"/>
    </row>
    <row r="138" spans="1:17">
      <c r="A138" s="70" t="s">
        <v>225</v>
      </c>
      <c r="B138" s="70" t="s">
        <v>29</v>
      </c>
      <c r="C138" s="70" t="s">
        <v>19</v>
      </c>
      <c r="D138" s="70">
        <v>39621</v>
      </c>
      <c r="E138" s="71" t="s">
        <v>149</v>
      </c>
      <c r="F138" s="70" t="s">
        <v>150</v>
      </c>
      <c r="G138" s="70">
        <v>6</v>
      </c>
      <c r="H138" s="72">
        <v>1327.19</v>
      </c>
      <c r="I138" s="72">
        <v>1688.98</v>
      </c>
      <c r="J138" s="72">
        <f t="shared" si="12"/>
        <v>7963.14</v>
      </c>
      <c r="K138" s="75">
        <f t="shared" si="13"/>
        <v>10133.880000000001</v>
      </c>
      <c r="L138" s="253"/>
    </row>
    <row r="139" spans="1:17" ht="24.95" customHeight="1">
      <c r="A139" s="67" t="s">
        <v>226</v>
      </c>
      <c r="B139" s="67"/>
      <c r="C139" s="67"/>
      <c r="D139" s="67"/>
      <c r="E139" s="68" t="s">
        <v>153</v>
      </c>
      <c r="F139" s="67"/>
      <c r="G139" s="67"/>
      <c r="H139" s="69"/>
      <c r="I139" s="69"/>
      <c r="J139" s="69">
        <f>J140+J141</f>
        <v>650.66430000000003</v>
      </c>
      <c r="K139" s="69">
        <f>K140+K141</f>
        <v>827.90070000000003</v>
      </c>
    </row>
    <row r="140" spans="1:17" s="10" customFormat="1" ht="45">
      <c r="A140" s="73" t="s">
        <v>227</v>
      </c>
      <c r="B140" s="73" t="s">
        <v>18</v>
      </c>
      <c r="C140" s="73" t="s">
        <v>19</v>
      </c>
      <c r="D140" s="70">
        <v>87904</v>
      </c>
      <c r="E140" s="71" t="s">
        <v>923</v>
      </c>
      <c r="F140" s="73" t="s">
        <v>21</v>
      </c>
      <c r="G140" s="73">
        <v>9.57</v>
      </c>
      <c r="H140" s="75">
        <v>7.39</v>
      </c>
      <c r="I140" s="75">
        <v>9.4</v>
      </c>
      <c r="J140" s="75">
        <f>G140*H140</f>
        <v>70.722300000000004</v>
      </c>
      <c r="K140" s="75">
        <f>G140*I140</f>
        <v>89.958000000000013</v>
      </c>
      <c r="L140" s="253"/>
      <c r="M140" s="253"/>
      <c r="N140" s="253"/>
      <c r="O140" s="253"/>
      <c r="P140" s="253"/>
      <c r="Q140" s="253"/>
    </row>
    <row r="141" spans="1:17" ht="45">
      <c r="A141" s="70" t="s">
        <v>228</v>
      </c>
      <c r="B141" s="70" t="s">
        <v>18</v>
      </c>
      <c r="C141" s="70" t="s">
        <v>19</v>
      </c>
      <c r="D141" s="70">
        <v>87779</v>
      </c>
      <c r="E141" s="71" t="s">
        <v>86</v>
      </c>
      <c r="F141" s="70" t="s">
        <v>21</v>
      </c>
      <c r="G141" s="70">
        <v>9.57</v>
      </c>
      <c r="H141" s="72">
        <v>60.6</v>
      </c>
      <c r="I141" s="72">
        <v>77.11</v>
      </c>
      <c r="J141" s="75">
        <f>G141*H141</f>
        <v>579.94200000000001</v>
      </c>
      <c r="K141" s="75">
        <f>G141*I141</f>
        <v>737.94270000000006</v>
      </c>
    </row>
    <row r="142" spans="1:17" ht="24.95" customHeight="1">
      <c r="A142" s="67" t="s">
        <v>229</v>
      </c>
      <c r="B142" s="67"/>
      <c r="C142" s="67"/>
      <c r="D142" s="67"/>
      <c r="E142" s="68" t="s">
        <v>88</v>
      </c>
      <c r="F142" s="67"/>
      <c r="G142" s="67"/>
      <c r="H142" s="69"/>
      <c r="I142" s="69"/>
      <c r="J142" s="69">
        <f>J143+J144+J145</f>
        <v>270.2405</v>
      </c>
      <c r="K142" s="69">
        <f>K143+K144+K145</f>
        <v>343.87049999999999</v>
      </c>
    </row>
    <row r="143" spans="1:17" ht="30">
      <c r="A143" s="70" t="s">
        <v>230</v>
      </c>
      <c r="B143" s="70" t="s">
        <v>29</v>
      </c>
      <c r="C143" s="70" t="s">
        <v>19</v>
      </c>
      <c r="D143" s="70">
        <v>4786</v>
      </c>
      <c r="E143" s="71" t="s">
        <v>90</v>
      </c>
      <c r="F143" s="70" t="s">
        <v>21</v>
      </c>
      <c r="G143" s="70">
        <v>0.55000000000000004</v>
      </c>
      <c r="H143" s="72">
        <v>108.5</v>
      </c>
      <c r="I143" s="72">
        <v>138.07</v>
      </c>
      <c r="J143" s="72">
        <f>G143*H143</f>
        <v>59.675000000000004</v>
      </c>
      <c r="K143" s="72">
        <f>G143*I143</f>
        <v>75.938500000000005</v>
      </c>
    </row>
    <row r="144" spans="1:17">
      <c r="A144" s="70" t="s">
        <v>231</v>
      </c>
      <c r="B144" s="70" t="s">
        <v>18</v>
      </c>
      <c r="C144" s="70" t="s">
        <v>829</v>
      </c>
      <c r="D144" s="70">
        <v>210041</v>
      </c>
      <c r="E144" s="71" t="s">
        <v>92</v>
      </c>
      <c r="F144" s="70" t="s">
        <v>21</v>
      </c>
      <c r="G144" s="70">
        <v>0.55000000000000004</v>
      </c>
      <c r="H144" s="72">
        <v>30.81</v>
      </c>
      <c r="I144" s="72">
        <v>39.200000000000003</v>
      </c>
      <c r="J144" s="72">
        <f>G144*H144</f>
        <v>16.945499999999999</v>
      </c>
      <c r="K144" s="72">
        <f>G144*I144</f>
        <v>21.560000000000002</v>
      </c>
    </row>
    <row r="145" spans="1:17">
      <c r="A145" s="70" t="s">
        <v>232</v>
      </c>
      <c r="B145" s="70" t="s">
        <v>18</v>
      </c>
      <c r="C145" s="70" t="s">
        <v>23</v>
      </c>
      <c r="D145" s="70">
        <v>8</v>
      </c>
      <c r="E145" s="71" t="s">
        <v>233</v>
      </c>
      <c r="F145" s="70" t="s">
        <v>25</v>
      </c>
      <c r="G145" s="70">
        <v>4.2</v>
      </c>
      <c r="H145" s="72">
        <v>46.1</v>
      </c>
      <c r="I145" s="72">
        <v>58.66</v>
      </c>
      <c r="J145" s="72">
        <f>G145*H145</f>
        <v>193.62</v>
      </c>
      <c r="K145" s="72">
        <f>G145*I145</f>
        <v>246.37199999999999</v>
      </c>
    </row>
    <row r="146" spans="1:17" ht="24.95" customHeight="1">
      <c r="A146" s="67" t="s">
        <v>234</v>
      </c>
      <c r="B146" s="67"/>
      <c r="C146" s="67"/>
      <c r="D146" s="67"/>
      <c r="E146" s="68" t="s">
        <v>235</v>
      </c>
      <c r="F146" s="67"/>
      <c r="G146" s="67"/>
      <c r="H146" s="69"/>
      <c r="I146" s="69"/>
      <c r="J146" s="69">
        <f>J147+J148+J149+J150+J151</f>
        <v>74652.53839999999</v>
      </c>
      <c r="K146" s="69">
        <f>K147+K148+K149+K150+K151</f>
        <v>94999.834400000007</v>
      </c>
    </row>
    <row r="147" spans="1:17" customFormat="1" ht="30">
      <c r="A147" s="70" t="s">
        <v>236</v>
      </c>
      <c r="B147" s="70" t="s">
        <v>18</v>
      </c>
      <c r="C147" s="70" t="s">
        <v>19</v>
      </c>
      <c r="D147" s="70">
        <v>96523</v>
      </c>
      <c r="E147" s="71" t="s">
        <v>249</v>
      </c>
      <c r="F147" s="70" t="s">
        <v>48</v>
      </c>
      <c r="G147" s="70">
        <v>0.8</v>
      </c>
      <c r="H147" s="72">
        <v>85.62</v>
      </c>
      <c r="I147" s="72">
        <v>108.96</v>
      </c>
      <c r="J147" s="72">
        <f>G147*H147</f>
        <v>68.496000000000009</v>
      </c>
      <c r="K147" s="72">
        <f>G147*I147</f>
        <v>87.168000000000006</v>
      </c>
      <c r="L147" s="252"/>
      <c r="M147" s="252"/>
      <c r="N147" s="252"/>
      <c r="O147" s="252"/>
      <c r="P147" s="252"/>
      <c r="Q147" s="252"/>
    </row>
    <row r="148" spans="1:17" ht="30">
      <c r="A148" s="70" t="s">
        <v>237</v>
      </c>
      <c r="B148" s="70" t="s">
        <v>18</v>
      </c>
      <c r="C148" s="70" t="s">
        <v>19</v>
      </c>
      <c r="D148" s="70">
        <v>96616</v>
      </c>
      <c r="E148" s="71" t="s">
        <v>70</v>
      </c>
      <c r="F148" s="70" t="s">
        <v>48</v>
      </c>
      <c r="G148" s="70">
        <v>0.26</v>
      </c>
      <c r="H148" s="72">
        <v>582.85</v>
      </c>
      <c r="I148" s="72">
        <v>741.73</v>
      </c>
      <c r="J148" s="72">
        <f>G148*H148</f>
        <v>151.54100000000003</v>
      </c>
      <c r="K148" s="72">
        <f>G148*I148</f>
        <v>192.84980000000002</v>
      </c>
    </row>
    <row r="149" spans="1:17">
      <c r="A149" s="70" t="s">
        <v>238</v>
      </c>
      <c r="B149" s="70" t="s">
        <v>18</v>
      </c>
      <c r="C149" s="70" t="s">
        <v>23</v>
      </c>
      <c r="D149" s="70">
        <v>40727</v>
      </c>
      <c r="E149" s="71" t="s">
        <v>72</v>
      </c>
      <c r="F149" s="70" t="s">
        <v>73</v>
      </c>
      <c r="G149" s="70">
        <v>3621.9</v>
      </c>
      <c r="H149" s="72">
        <v>15.85</v>
      </c>
      <c r="I149" s="72">
        <v>20.170000000000002</v>
      </c>
      <c r="J149" s="72">
        <f>G149*H149</f>
        <v>57407.114999999998</v>
      </c>
      <c r="K149" s="72">
        <f>G149*I149</f>
        <v>73053.723000000013</v>
      </c>
    </row>
    <row r="150" spans="1:17" ht="60">
      <c r="A150" s="70" t="s">
        <v>239</v>
      </c>
      <c r="B150" s="70" t="s">
        <v>18</v>
      </c>
      <c r="C150" s="70" t="s">
        <v>19</v>
      </c>
      <c r="D150" s="70">
        <v>99837</v>
      </c>
      <c r="E150" s="71" t="s">
        <v>75</v>
      </c>
      <c r="F150" s="70" t="s">
        <v>25</v>
      </c>
      <c r="G150" s="70">
        <v>16.62</v>
      </c>
      <c r="H150" s="72">
        <v>552.54</v>
      </c>
      <c r="I150" s="72">
        <v>703.16</v>
      </c>
      <c r="J150" s="72">
        <f>G150*H150</f>
        <v>9183.2147999999997</v>
      </c>
      <c r="K150" s="72">
        <f>G150*I150</f>
        <v>11686.519200000001</v>
      </c>
    </row>
    <row r="151" spans="1:17" ht="30">
      <c r="A151" s="70" t="s">
        <v>927</v>
      </c>
      <c r="B151" s="70" t="s">
        <v>18</v>
      </c>
      <c r="C151" s="70" t="s">
        <v>19</v>
      </c>
      <c r="D151" s="70">
        <v>99855</v>
      </c>
      <c r="E151" s="71" t="s">
        <v>77</v>
      </c>
      <c r="F151" s="70" t="s">
        <v>25</v>
      </c>
      <c r="G151" s="70">
        <v>75.42</v>
      </c>
      <c r="H151" s="72">
        <v>103.98</v>
      </c>
      <c r="I151" s="72">
        <v>132.32</v>
      </c>
      <c r="J151" s="72">
        <f>G151*H151</f>
        <v>7842.1716000000006</v>
      </c>
      <c r="K151" s="72">
        <f>G151*I151</f>
        <v>9979.5743999999995</v>
      </c>
    </row>
    <row r="152" spans="1:17" ht="24.95" customHeight="1">
      <c r="A152" s="67" t="s">
        <v>240</v>
      </c>
      <c r="B152" s="67"/>
      <c r="C152" s="67"/>
      <c r="D152" s="67"/>
      <c r="E152" s="68" t="s">
        <v>79</v>
      </c>
      <c r="F152" s="67"/>
      <c r="G152" s="67"/>
      <c r="H152" s="69"/>
      <c r="I152" s="69"/>
      <c r="J152" s="69">
        <f>J153</f>
        <v>6865.7994000000008</v>
      </c>
      <c r="K152" s="69">
        <f>K153</f>
        <v>8737.0895999999993</v>
      </c>
    </row>
    <row r="153" spans="1:17" ht="30">
      <c r="A153" s="70" t="s">
        <v>241</v>
      </c>
      <c r="B153" s="70" t="s">
        <v>18</v>
      </c>
      <c r="C153" s="70" t="s">
        <v>19</v>
      </c>
      <c r="D153" s="70">
        <v>99855</v>
      </c>
      <c r="E153" s="71" t="s">
        <v>77</v>
      </c>
      <c r="F153" s="70" t="s">
        <v>25</v>
      </c>
      <c r="G153" s="70">
        <v>66.03</v>
      </c>
      <c r="H153" s="72">
        <v>103.98</v>
      </c>
      <c r="I153" s="72">
        <v>132.32</v>
      </c>
      <c r="J153" s="72">
        <f>G153*H153</f>
        <v>6865.7994000000008</v>
      </c>
      <c r="K153" s="72">
        <f>G153*I153</f>
        <v>8737.0895999999993</v>
      </c>
    </row>
    <row r="154" spans="1:17" ht="24.95" customHeight="1">
      <c r="A154" s="67" t="s">
        <v>242</v>
      </c>
      <c r="B154" s="67"/>
      <c r="C154" s="67"/>
      <c r="D154" s="67"/>
      <c r="E154" s="68" t="s">
        <v>243</v>
      </c>
      <c r="F154" s="67"/>
      <c r="G154" s="67"/>
      <c r="H154" s="69"/>
      <c r="I154" s="69"/>
      <c r="J154" s="69">
        <f>J155+J168+J176+J179+J184+J188</f>
        <v>118224.42820000001</v>
      </c>
      <c r="K154" s="69">
        <f>K155+K168+K176+K179+K184+K188</f>
        <v>150440.26310000001</v>
      </c>
    </row>
    <row r="155" spans="1:17" ht="24.95" customHeight="1">
      <c r="A155" s="76" t="s">
        <v>244</v>
      </c>
      <c r="B155" s="76"/>
      <c r="C155" s="76"/>
      <c r="D155" s="76"/>
      <c r="E155" s="77" t="s">
        <v>245</v>
      </c>
      <c r="F155" s="76"/>
      <c r="G155" s="76"/>
      <c r="H155" s="78"/>
      <c r="I155" s="78"/>
      <c r="J155" s="78">
        <f>J156+J157+J158+J159+J160+J161+J162+J163+J164+J165+J166+J167</f>
        <v>8890.5835999999999</v>
      </c>
      <c r="K155" s="78">
        <f>K156+K157+K158+K159+K160+K161+K162+K163+K164+K165+K166+K167</f>
        <v>11313.126300000002</v>
      </c>
    </row>
    <row r="156" spans="1:17" ht="30">
      <c r="A156" s="70" t="s">
        <v>246</v>
      </c>
      <c r="B156" s="70" t="s">
        <v>18</v>
      </c>
      <c r="C156" s="70" t="s">
        <v>19</v>
      </c>
      <c r="D156" s="70">
        <v>97635</v>
      </c>
      <c r="E156" s="71" t="s">
        <v>247</v>
      </c>
      <c r="F156" s="70" t="s">
        <v>21</v>
      </c>
      <c r="G156" s="70">
        <v>29.66</v>
      </c>
      <c r="H156" s="72">
        <v>12.33</v>
      </c>
      <c r="I156" s="72">
        <v>15.69</v>
      </c>
      <c r="J156" s="72">
        <f>G156*H156</f>
        <v>365.70780000000002</v>
      </c>
      <c r="K156" s="72">
        <f>G156*I156</f>
        <v>465.36539999999997</v>
      </c>
    </row>
    <row r="157" spans="1:17" ht="30">
      <c r="A157" s="70" t="s">
        <v>248</v>
      </c>
      <c r="B157" s="70" t="s">
        <v>18</v>
      </c>
      <c r="C157" s="70" t="s">
        <v>19</v>
      </c>
      <c r="D157" s="70">
        <v>96523</v>
      </c>
      <c r="E157" s="71" t="s">
        <v>249</v>
      </c>
      <c r="F157" s="70" t="s">
        <v>48</v>
      </c>
      <c r="G157" s="70">
        <v>1.01</v>
      </c>
      <c r="H157" s="72">
        <v>85.62</v>
      </c>
      <c r="I157" s="72">
        <v>108.96</v>
      </c>
      <c r="J157" s="72">
        <f t="shared" ref="J157:J167" si="14">G157*H157</f>
        <v>86.476200000000006</v>
      </c>
      <c r="K157" s="72">
        <f t="shared" ref="K157:K167" si="15">G157*I157</f>
        <v>110.0496</v>
      </c>
    </row>
    <row r="158" spans="1:17" ht="30">
      <c r="A158" s="70" t="s">
        <v>250</v>
      </c>
      <c r="B158" s="70" t="s">
        <v>18</v>
      </c>
      <c r="C158" s="70" t="s">
        <v>19</v>
      </c>
      <c r="D158" s="70">
        <v>96527</v>
      </c>
      <c r="E158" s="71" t="s">
        <v>251</v>
      </c>
      <c r="F158" s="70" t="s">
        <v>48</v>
      </c>
      <c r="G158" s="70">
        <v>2.46</v>
      </c>
      <c r="H158" s="72">
        <v>112.54</v>
      </c>
      <c r="I158" s="72">
        <v>143.21</v>
      </c>
      <c r="J158" s="72">
        <f t="shared" si="14"/>
        <v>276.84840000000003</v>
      </c>
      <c r="K158" s="72">
        <f t="shared" si="15"/>
        <v>352.29660000000001</v>
      </c>
    </row>
    <row r="159" spans="1:17" ht="30">
      <c r="A159" s="70" t="s">
        <v>252</v>
      </c>
      <c r="B159" s="70" t="s">
        <v>18</v>
      </c>
      <c r="C159" s="70" t="s">
        <v>19</v>
      </c>
      <c r="D159" s="70">
        <v>101616</v>
      </c>
      <c r="E159" s="71" t="s">
        <v>253</v>
      </c>
      <c r="F159" s="70" t="s">
        <v>21</v>
      </c>
      <c r="G159" s="70">
        <v>6.16</v>
      </c>
      <c r="H159" s="72">
        <v>5.48</v>
      </c>
      <c r="I159" s="72">
        <v>6.97</v>
      </c>
      <c r="J159" s="72">
        <f t="shared" si="14"/>
        <v>33.756800000000005</v>
      </c>
      <c r="K159" s="72">
        <f t="shared" si="15"/>
        <v>42.935200000000002</v>
      </c>
    </row>
    <row r="160" spans="1:17" ht="30">
      <c r="A160" s="70" t="s">
        <v>254</v>
      </c>
      <c r="B160" s="70" t="s">
        <v>18</v>
      </c>
      <c r="C160" s="70" t="s">
        <v>19</v>
      </c>
      <c r="D160" s="70">
        <v>96619</v>
      </c>
      <c r="E160" s="71" t="s">
        <v>255</v>
      </c>
      <c r="F160" s="70" t="s">
        <v>21</v>
      </c>
      <c r="G160" s="70">
        <v>6.16</v>
      </c>
      <c r="H160" s="72">
        <v>29.13</v>
      </c>
      <c r="I160" s="72">
        <v>37.07</v>
      </c>
      <c r="J160" s="72">
        <f t="shared" si="14"/>
        <v>179.4408</v>
      </c>
      <c r="K160" s="72">
        <f t="shared" si="15"/>
        <v>228.35120000000001</v>
      </c>
    </row>
    <row r="161" spans="1:17" ht="30">
      <c r="A161" s="70" t="s">
        <v>256</v>
      </c>
      <c r="B161" s="70" t="s">
        <v>18</v>
      </c>
      <c r="C161" s="70" t="s">
        <v>19</v>
      </c>
      <c r="D161" s="70">
        <v>96536</v>
      </c>
      <c r="E161" s="71" t="s">
        <v>257</v>
      </c>
      <c r="F161" s="70" t="s">
        <v>21</v>
      </c>
      <c r="G161" s="70">
        <v>12.33</v>
      </c>
      <c r="H161" s="72">
        <v>59.66</v>
      </c>
      <c r="I161" s="72">
        <v>75.92</v>
      </c>
      <c r="J161" s="72">
        <f t="shared" si="14"/>
        <v>735.6078</v>
      </c>
      <c r="K161" s="72">
        <f t="shared" si="15"/>
        <v>936.09360000000004</v>
      </c>
    </row>
    <row r="162" spans="1:17" ht="30">
      <c r="A162" s="70" t="s">
        <v>258</v>
      </c>
      <c r="B162" s="70" t="s">
        <v>18</v>
      </c>
      <c r="C162" s="70" t="s">
        <v>19</v>
      </c>
      <c r="D162" s="70">
        <v>96534</v>
      </c>
      <c r="E162" s="71" t="s">
        <v>259</v>
      </c>
      <c r="F162" s="70" t="s">
        <v>21</v>
      </c>
      <c r="G162" s="70">
        <v>5.76</v>
      </c>
      <c r="H162" s="72">
        <v>69.95</v>
      </c>
      <c r="I162" s="72">
        <v>89.01</v>
      </c>
      <c r="J162" s="72">
        <f t="shared" si="14"/>
        <v>402.91199999999998</v>
      </c>
      <c r="K162" s="72">
        <f t="shared" si="15"/>
        <v>512.69759999999997</v>
      </c>
    </row>
    <row r="163" spans="1:17" ht="30">
      <c r="A163" s="70" t="s">
        <v>260</v>
      </c>
      <c r="B163" s="70" t="s">
        <v>18</v>
      </c>
      <c r="C163" s="70" t="s">
        <v>19</v>
      </c>
      <c r="D163" s="70">
        <v>96543</v>
      </c>
      <c r="E163" s="71" t="s">
        <v>261</v>
      </c>
      <c r="F163" s="70" t="s">
        <v>73</v>
      </c>
      <c r="G163" s="70">
        <v>103.96</v>
      </c>
      <c r="H163" s="72">
        <v>17.05</v>
      </c>
      <c r="I163" s="72">
        <v>21.69</v>
      </c>
      <c r="J163" s="72">
        <f t="shared" si="14"/>
        <v>1772.518</v>
      </c>
      <c r="K163" s="72">
        <f t="shared" si="15"/>
        <v>2254.8924000000002</v>
      </c>
    </row>
    <row r="164" spans="1:17" ht="30">
      <c r="A164" s="70" t="s">
        <v>262</v>
      </c>
      <c r="B164" s="70" t="s">
        <v>18</v>
      </c>
      <c r="C164" s="70" t="s">
        <v>19</v>
      </c>
      <c r="D164" s="70">
        <v>96546</v>
      </c>
      <c r="E164" s="71" t="s">
        <v>263</v>
      </c>
      <c r="F164" s="70" t="s">
        <v>73</v>
      </c>
      <c r="G164" s="70">
        <v>129.59</v>
      </c>
      <c r="H164" s="72">
        <v>13.39</v>
      </c>
      <c r="I164" s="72">
        <v>17.04</v>
      </c>
      <c r="J164" s="72">
        <f t="shared" si="14"/>
        <v>1735.2101</v>
      </c>
      <c r="K164" s="72">
        <f t="shared" si="15"/>
        <v>2208.2136</v>
      </c>
    </row>
    <row r="165" spans="1:17" ht="30">
      <c r="A165" s="70" t="s">
        <v>264</v>
      </c>
      <c r="B165" s="70" t="s">
        <v>18</v>
      </c>
      <c r="C165" s="70" t="s">
        <v>19</v>
      </c>
      <c r="D165" s="70">
        <v>96557</v>
      </c>
      <c r="E165" s="71" t="s">
        <v>265</v>
      </c>
      <c r="F165" s="70" t="s">
        <v>48</v>
      </c>
      <c r="G165" s="70">
        <v>3.72</v>
      </c>
      <c r="H165" s="72">
        <v>660.54</v>
      </c>
      <c r="I165" s="72">
        <v>840.6</v>
      </c>
      <c r="J165" s="72">
        <f t="shared" si="14"/>
        <v>2457.2087999999999</v>
      </c>
      <c r="K165" s="72">
        <f t="shared" si="15"/>
        <v>3127.0320000000002</v>
      </c>
    </row>
    <row r="166" spans="1:17">
      <c r="A166" s="70" t="s">
        <v>266</v>
      </c>
      <c r="B166" s="70" t="s">
        <v>18</v>
      </c>
      <c r="C166" s="70" t="s">
        <v>19</v>
      </c>
      <c r="D166" s="70">
        <v>93382</v>
      </c>
      <c r="E166" s="71" t="s">
        <v>267</v>
      </c>
      <c r="F166" s="70" t="s">
        <v>48</v>
      </c>
      <c r="G166" s="70">
        <v>0.93</v>
      </c>
      <c r="H166" s="72">
        <v>31.33</v>
      </c>
      <c r="I166" s="72">
        <v>39.869999999999997</v>
      </c>
      <c r="J166" s="72">
        <f t="shared" si="14"/>
        <v>29.136900000000001</v>
      </c>
      <c r="K166" s="72">
        <f t="shared" si="15"/>
        <v>37.079099999999997</v>
      </c>
    </row>
    <row r="167" spans="1:17" ht="30">
      <c r="A167" s="70" t="s">
        <v>268</v>
      </c>
      <c r="B167" s="70" t="s">
        <v>18</v>
      </c>
      <c r="C167" s="70" t="s">
        <v>19</v>
      </c>
      <c r="D167" s="70">
        <v>101176</v>
      </c>
      <c r="E167" s="71" t="s">
        <v>269</v>
      </c>
      <c r="F167" s="70" t="s">
        <v>25</v>
      </c>
      <c r="G167" s="70">
        <v>6</v>
      </c>
      <c r="H167" s="72">
        <v>135.96</v>
      </c>
      <c r="I167" s="72">
        <v>173.02</v>
      </c>
      <c r="J167" s="72">
        <f t="shared" si="14"/>
        <v>815.76</v>
      </c>
      <c r="K167" s="72">
        <f t="shared" si="15"/>
        <v>1038.1200000000001</v>
      </c>
    </row>
    <row r="168" spans="1:17" ht="24.95" customHeight="1">
      <c r="A168" s="76" t="s">
        <v>270</v>
      </c>
      <c r="B168" s="76"/>
      <c r="C168" s="76"/>
      <c r="D168" s="76"/>
      <c r="E168" s="77" t="s">
        <v>271</v>
      </c>
      <c r="F168" s="76"/>
      <c r="G168" s="76"/>
      <c r="H168" s="78"/>
      <c r="I168" s="78"/>
      <c r="J168" s="78">
        <f>J169+J170+J171+J172+J173+J174+J175</f>
        <v>33150.507000000005</v>
      </c>
      <c r="K168" s="78">
        <f>K169+K170+K171+K172+K173+K174+K175</f>
        <v>42183.787800000006</v>
      </c>
    </row>
    <row r="169" spans="1:17" ht="30">
      <c r="A169" s="70" t="s">
        <v>272</v>
      </c>
      <c r="B169" s="70" t="s">
        <v>18</v>
      </c>
      <c r="C169" s="70" t="s">
        <v>19</v>
      </c>
      <c r="D169" s="70">
        <v>92448</v>
      </c>
      <c r="E169" s="71" t="s">
        <v>273</v>
      </c>
      <c r="F169" s="70" t="s">
        <v>21</v>
      </c>
      <c r="G169" s="70">
        <v>40.479999999999997</v>
      </c>
      <c r="H169" s="72">
        <v>122.21</v>
      </c>
      <c r="I169" s="72">
        <v>155.52000000000001</v>
      </c>
      <c r="J169" s="72">
        <f>G169*H169</f>
        <v>4947.0607999999993</v>
      </c>
      <c r="K169" s="72">
        <f>G169*I169</f>
        <v>6295.4495999999999</v>
      </c>
    </row>
    <row r="170" spans="1:17" ht="30">
      <c r="A170" s="70" t="s">
        <v>274</v>
      </c>
      <c r="B170" s="70" t="s">
        <v>18</v>
      </c>
      <c r="C170" s="70" t="s">
        <v>19</v>
      </c>
      <c r="D170" s="70">
        <v>92413</v>
      </c>
      <c r="E170" s="71" t="s">
        <v>275</v>
      </c>
      <c r="F170" s="70" t="s">
        <v>21</v>
      </c>
      <c r="G170" s="70">
        <v>114.98</v>
      </c>
      <c r="H170" s="72">
        <v>85.51</v>
      </c>
      <c r="I170" s="72">
        <v>108.82</v>
      </c>
      <c r="J170" s="72">
        <f t="shared" ref="J170:J175" si="16">G170*H170</f>
        <v>9831.9398000000001</v>
      </c>
      <c r="K170" s="72">
        <f t="shared" ref="K170:K175" si="17">G170*I170</f>
        <v>12512.123599999999</v>
      </c>
    </row>
    <row r="171" spans="1:17" ht="30">
      <c r="A171" s="70" t="s">
        <v>276</v>
      </c>
      <c r="B171" s="70" t="s">
        <v>18</v>
      </c>
      <c r="C171" s="70" t="s">
        <v>19</v>
      </c>
      <c r="D171" s="70">
        <v>92759</v>
      </c>
      <c r="E171" s="71" t="s">
        <v>277</v>
      </c>
      <c r="F171" s="70" t="s">
        <v>73</v>
      </c>
      <c r="G171" s="70">
        <v>170.27</v>
      </c>
      <c r="H171" s="72">
        <v>14.06</v>
      </c>
      <c r="I171" s="72">
        <v>17.89</v>
      </c>
      <c r="J171" s="72">
        <f t="shared" si="16"/>
        <v>2393.9962</v>
      </c>
      <c r="K171" s="72">
        <f t="shared" si="17"/>
        <v>3046.1303000000003</v>
      </c>
    </row>
    <row r="172" spans="1:17" ht="30">
      <c r="A172" s="70" t="s">
        <v>278</v>
      </c>
      <c r="B172" s="70" t="s">
        <v>18</v>
      </c>
      <c r="C172" s="70" t="s">
        <v>19</v>
      </c>
      <c r="D172" s="70">
        <v>92762</v>
      </c>
      <c r="E172" s="71" t="s">
        <v>279</v>
      </c>
      <c r="F172" s="70" t="s">
        <v>73</v>
      </c>
      <c r="G172" s="70">
        <v>555.57000000000005</v>
      </c>
      <c r="H172" s="72">
        <v>11.83</v>
      </c>
      <c r="I172" s="72">
        <v>15.05</v>
      </c>
      <c r="J172" s="72">
        <f t="shared" si="16"/>
        <v>6572.3931000000002</v>
      </c>
      <c r="K172" s="72">
        <f t="shared" si="17"/>
        <v>8361.3285000000014</v>
      </c>
    </row>
    <row r="173" spans="1:17" s="86" customFormat="1" ht="45">
      <c r="A173" s="101" t="s">
        <v>280</v>
      </c>
      <c r="B173" s="101" t="s">
        <v>18</v>
      </c>
      <c r="C173" s="101" t="s">
        <v>19</v>
      </c>
      <c r="D173" s="101">
        <v>92720</v>
      </c>
      <c r="E173" s="102" t="s">
        <v>281</v>
      </c>
      <c r="F173" s="101" t="s">
        <v>48</v>
      </c>
      <c r="G173" s="101">
        <v>5.23</v>
      </c>
      <c r="H173" s="103">
        <v>449.62</v>
      </c>
      <c r="I173" s="103">
        <v>572.17999999999995</v>
      </c>
      <c r="J173" s="100">
        <f t="shared" si="16"/>
        <v>2351.5126</v>
      </c>
      <c r="K173" s="100">
        <f t="shared" si="17"/>
        <v>2992.5014000000001</v>
      </c>
      <c r="L173" s="253"/>
      <c r="M173" s="253"/>
      <c r="N173" s="253"/>
      <c r="O173" s="253"/>
      <c r="P173" s="253"/>
      <c r="Q173" s="253"/>
    </row>
    <row r="174" spans="1:17" s="86" customFormat="1" ht="45">
      <c r="A174" s="101" t="s">
        <v>282</v>
      </c>
      <c r="B174" s="101" t="s">
        <v>18</v>
      </c>
      <c r="C174" s="101" t="s">
        <v>19</v>
      </c>
      <c r="D174" s="101">
        <v>92723</v>
      </c>
      <c r="E174" s="102" t="s">
        <v>283</v>
      </c>
      <c r="F174" s="101" t="s">
        <v>48</v>
      </c>
      <c r="G174" s="101">
        <v>5.47</v>
      </c>
      <c r="H174" s="103">
        <v>436.85</v>
      </c>
      <c r="I174" s="103">
        <v>555.94000000000005</v>
      </c>
      <c r="J174" s="100">
        <f t="shared" si="16"/>
        <v>2389.5695000000001</v>
      </c>
      <c r="K174" s="100">
        <f t="shared" si="17"/>
        <v>3040.9918000000002</v>
      </c>
      <c r="L174" s="253"/>
      <c r="M174" s="253"/>
      <c r="N174" s="253"/>
      <c r="O174" s="253"/>
      <c r="P174" s="253"/>
      <c r="Q174" s="253"/>
    </row>
    <row r="175" spans="1:17" ht="45">
      <c r="A175" s="70" t="s">
        <v>284</v>
      </c>
      <c r="B175" s="70" t="s">
        <v>18</v>
      </c>
      <c r="C175" s="70" t="s">
        <v>19</v>
      </c>
      <c r="D175" s="70">
        <v>101964</v>
      </c>
      <c r="E175" s="71" t="s">
        <v>285</v>
      </c>
      <c r="F175" s="70" t="s">
        <v>21</v>
      </c>
      <c r="G175" s="70">
        <v>29.66</v>
      </c>
      <c r="H175" s="72">
        <v>157.25</v>
      </c>
      <c r="I175" s="72">
        <v>200.11</v>
      </c>
      <c r="J175" s="72">
        <f t="shared" si="16"/>
        <v>4664.0349999999999</v>
      </c>
      <c r="K175" s="72">
        <f t="shared" si="17"/>
        <v>5935.2626</v>
      </c>
    </row>
    <row r="176" spans="1:17" ht="24.95" customHeight="1">
      <c r="A176" s="76" t="s">
        <v>286</v>
      </c>
      <c r="B176" s="76"/>
      <c r="C176" s="76"/>
      <c r="D176" s="76"/>
      <c r="E176" s="77" t="s">
        <v>287</v>
      </c>
      <c r="F176" s="76"/>
      <c r="G176" s="76"/>
      <c r="H176" s="78"/>
      <c r="I176" s="78"/>
      <c r="J176" s="78">
        <f>J177+J178</f>
        <v>3588.6156000000001</v>
      </c>
      <c r="K176" s="78">
        <f>K177+K178</f>
        <v>4566.5212000000001</v>
      </c>
    </row>
    <row r="177" spans="1:17">
      <c r="A177" s="70" t="s">
        <v>288</v>
      </c>
      <c r="B177" s="70" t="s">
        <v>18</v>
      </c>
      <c r="C177" s="70" t="s">
        <v>19</v>
      </c>
      <c r="D177" s="70">
        <v>98557</v>
      </c>
      <c r="E177" s="71" t="s">
        <v>289</v>
      </c>
      <c r="F177" s="70" t="s">
        <v>21</v>
      </c>
      <c r="G177" s="70">
        <v>59.32</v>
      </c>
      <c r="H177" s="72">
        <v>48.81</v>
      </c>
      <c r="I177" s="72">
        <v>62.11</v>
      </c>
      <c r="J177" s="72">
        <f>G177*H177</f>
        <v>2895.4092000000001</v>
      </c>
      <c r="K177" s="72">
        <f>G177*I177</f>
        <v>3684.3652000000002</v>
      </c>
    </row>
    <row r="178" spans="1:17" ht="30">
      <c r="A178" s="70" t="s">
        <v>290</v>
      </c>
      <c r="B178" s="70" t="s">
        <v>18</v>
      </c>
      <c r="C178" s="70" t="s">
        <v>19</v>
      </c>
      <c r="D178" s="70">
        <v>94227</v>
      </c>
      <c r="E178" s="71" t="s">
        <v>291</v>
      </c>
      <c r="F178" s="70" t="s">
        <v>25</v>
      </c>
      <c r="G178" s="70">
        <v>9.7799999999999994</v>
      </c>
      <c r="H178" s="72">
        <v>70.88</v>
      </c>
      <c r="I178" s="72">
        <v>90.2</v>
      </c>
      <c r="J178" s="72">
        <f>G178*H178</f>
        <v>693.20639999999992</v>
      </c>
      <c r="K178" s="72">
        <f>G178*I178</f>
        <v>882.15599999999995</v>
      </c>
    </row>
    <row r="179" spans="1:17" ht="24.95" customHeight="1">
      <c r="A179" s="76" t="s">
        <v>292</v>
      </c>
      <c r="B179" s="76"/>
      <c r="C179" s="76"/>
      <c r="D179" s="76"/>
      <c r="E179" s="77" t="s">
        <v>293</v>
      </c>
      <c r="F179" s="76"/>
      <c r="G179" s="76"/>
      <c r="H179" s="78"/>
      <c r="I179" s="78"/>
      <c r="J179" s="78">
        <f>J180+J181+J182+J183</f>
        <v>63865.577000000005</v>
      </c>
      <c r="K179" s="78">
        <f>K180+K181+K182+K183</f>
        <v>81268.484000000011</v>
      </c>
      <c r="L179" s="251"/>
    </row>
    <row r="180" spans="1:17" s="86" customFormat="1" ht="60">
      <c r="A180" s="101" t="s">
        <v>294</v>
      </c>
      <c r="B180" s="101" t="s">
        <v>18</v>
      </c>
      <c r="C180" s="101" t="s">
        <v>19</v>
      </c>
      <c r="D180" s="101">
        <v>87518</v>
      </c>
      <c r="E180" s="102" t="s">
        <v>155</v>
      </c>
      <c r="F180" s="101" t="s">
        <v>21</v>
      </c>
      <c r="G180" s="101">
        <v>220.9</v>
      </c>
      <c r="H180" s="103">
        <v>151.11000000000001</v>
      </c>
      <c r="I180" s="103">
        <v>192.3</v>
      </c>
      <c r="J180" s="103">
        <f>G180*H180</f>
        <v>33380.199000000001</v>
      </c>
      <c r="K180" s="103">
        <f>G180*I180</f>
        <v>42479.070000000007</v>
      </c>
      <c r="L180" s="253"/>
      <c r="M180" s="254"/>
      <c r="N180" s="253"/>
      <c r="O180" s="253"/>
      <c r="P180" s="253"/>
      <c r="Q180" s="253"/>
    </row>
    <row r="181" spans="1:17" s="10" customFormat="1">
      <c r="A181" s="73" t="s">
        <v>295</v>
      </c>
      <c r="B181" s="73" t="s">
        <v>18</v>
      </c>
      <c r="C181" s="73" t="s">
        <v>19</v>
      </c>
      <c r="D181" s="73">
        <v>93185</v>
      </c>
      <c r="E181" s="74" t="s">
        <v>296</v>
      </c>
      <c r="F181" s="73" t="s">
        <v>25</v>
      </c>
      <c r="G181" s="73">
        <v>9.1999999999999993</v>
      </c>
      <c r="H181" s="75">
        <v>48.63</v>
      </c>
      <c r="I181" s="75">
        <v>61.88</v>
      </c>
      <c r="J181" s="75">
        <f>G181*H181</f>
        <v>447.39600000000002</v>
      </c>
      <c r="K181" s="75">
        <f>G181*I181</f>
        <v>569.29599999999994</v>
      </c>
      <c r="L181" s="253"/>
      <c r="M181" s="253"/>
      <c r="N181" s="253"/>
      <c r="O181" s="253"/>
      <c r="P181" s="253"/>
      <c r="Q181" s="253"/>
    </row>
    <row r="182" spans="1:17" s="10" customFormat="1" ht="45">
      <c r="A182" s="73" t="s">
        <v>297</v>
      </c>
      <c r="B182" s="73" t="s">
        <v>18</v>
      </c>
      <c r="C182" s="73" t="s">
        <v>19</v>
      </c>
      <c r="D182" s="70">
        <v>87904</v>
      </c>
      <c r="E182" s="71" t="s">
        <v>923</v>
      </c>
      <c r="F182" s="73" t="s">
        <v>21</v>
      </c>
      <c r="G182" s="73">
        <v>441.8</v>
      </c>
      <c r="H182" s="75">
        <v>7.39</v>
      </c>
      <c r="I182" s="75">
        <v>9.4</v>
      </c>
      <c r="J182" s="75">
        <f>G182*H182</f>
        <v>3264.902</v>
      </c>
      <c r="K182" s="75">
        <f>G182*I182</f>
        <v>4152.92</v>
      </c>
      <c r="L182" s="253"/>
      <c r="M182" s="253"/>
      <c r="N182" s="253"/>
      <c r="O182" s="253"/>
      <c r="P182" s="253"/>
      <c r="Q182" s="253"/>
    </row>
    <row r="183" spans="1:17" ht="45">
      <c r="A183" s="70" t="s">
        <v>298</v>
      </c>
      <c r="B183" s="70" t="s">
        <v>18</v>
      </c>
      <c r="C183" s="70" t="s">
        <v>19</v>
      </c>
      <c r="D183" s="70">
        <v>87779</v>
      </c>
      <c r="E183" s="71" t="s">
        <v>86</v>
      </c>
      <c r="F183" s="70" t="s">
        <v>21</v>
      </c>
      <c r="G183" s="70">
        <v>441.8</v>
      </c>
      <c r="H183" s="72">
        <v>60.6</v>
      </c>
      <c r="I183" s="72">
        <v>77.11</v>
      </c>
      <c r="J183" s="75">
        <f>G183*H183</f>
        <v>26773.08</v>
      </c>
      <c r="K183" s="75">
        <f>G183*I183</f>
        <v>34067.198000000004</v>
      </c>
    </row>
    <row r="184" spans="1:17" ht="24.95" customHeight="1">
      <c r="A184" s="76" t="s">
        <v>299</v>
      </c>
      <c r="B184" s="76"/>
      <c r="C184" s="76"/>
      <c r="D184" s="76"/>
      <c r="E184" s="77" t="s">
        <v>300</v>
      </c>
      <c r="F184" s="76"/>
      <c r="G184" s="76"/>
      <c r="H184" s="78"/>
      <c r="I184" s="78"/>
      <c r="J184" s="78">
        <f>J185+J186+J187</f>
        <v>5732.1849999999995</v>
      </c>
      <c r="K184" s="78">
        <f>K185+K186+K187</f>
        <v>7294.4938000000002</v>
      </c>
    </row>
    <row r="185" spans="1:17" ht="30">
      <c r="A185" s="70" t="s">
        <v>301</v>
      </c>
      <c r="B185" s="70" t="s">
        <v>18</v>
      </c>
      <c r="C185" s="70" t="s">
        <v>19</v>
      </c>
      <c r="D185" s="70">
        <v>96622</v>
      </c>
      <c r="E185" s="71" t="s">
        <v>166</v>
      </c>
      <c r="F185" s="70" t="s">
        <v>48</v>
      </c>
      <c r="G185" s="70">
        <v>1.48</v>
      </c>
      <c r="H185" s="72">
        <v>116.01</v>
      </c>
      <c r="I185" s="72">
        <v>147.63</v>
      </c>
      <c r="J185" s="72">
        <f>G185*H185</f>
        <v>171.69480000000001</v>
      </c>
      <c r="K185" s="72">
        <f>G185*I185</f>
        <v>218.4924</v>
      </c>
    </row>
    <row r="186" spans="1:17" ht="45">
      <c r="A186" s="70" t="s">
        <v>302</v>
      </c>
      <c r="B186" s="70" t="s">
        <v>18</v>
      </c>
      <c r="C186" s="70" t="s">
        <v>19</v>
      </c>
      <c r="D186" s="70">
        <v>87700</v>
      </c>
      <c r="E186" s="71" t="s">
        <v>303</v>
      </c>
      <c r="F186" s="70" t="s">
        <v>21</v>
      </c>
      <c r="G186" s="70">
        <v>29.66</v>
      </c>
      <c r="H186" s="72">
        <v>49.77</v>
      </c>
      <c r="I186" s="72">
        <v>63.33</v>
      </c>
      <c r="J186" s="72">
        <f>G186*H186</f>
        <v>1476.1782000000001</v>
      </c>
      <c r="K186" s="72">
        <f>G186*I186</f>
        <v>1878.3678</v>
      </c>
    </row>
    <row r="187" spans="1:17">
      <c r="A187" s="70" t="s">
        <v>304</v>
      </c>
      <c r="B187" s="70" t="s">
        <v>18</v>
      </c>
      <c r="C187" s="70" t="s">
        <v>23</v>
      </c>
      <c r="D187" s="70">
        <v>110478</v>
      </c>
      <c r="E187" s="71" t="s">
        <v>305</v>
      </c>
      <c r="F187" s="70" t="s">
        <v>21</v>
      </c>
      <c r="G187" s="70">
        <v>26.66</v>
      </c>
      <c r="H187" s="72">
        <v>153.19999999999999</v>
      </c>
      <c r="I187" s="72">
        <v>194.96</v>
      </c>
      <c r="J187" s="72">
        <f>G187*H187</f>
        <v>4084.3119999999999</v>
      </c>
      <c r="K187" s="72">
        <f>G187*I187</f>
        <v>5197.6336000000001</v>
      </c>
    </row>
    <row r="188" spans="1:17" ht="24.95" customHeight="1">
      <c r="A188" s="76" t="s">
        <v>306</v>
      </c>
      <c r="B188" s="76"/>
      <c r="C188" s="76"/>
      <c r="D188" s="76"/>
      <c r="E188" s="77" t="s">
        <v>307</v>
      </c>
      <c r="F188" s="76"/>
      <c r="G188" s="76"/>
      <c r="H188" s="78"/>
      <c r="I188" s="78"/>
      <c r="J188" s="78">
        <f>J189+J190+J191+J192</f>
        <v>2996.96</v>
      </c>
      <c r="K188" s="78">
        <f>K189+K190+K191+K192</f>
        <v>3813.8500000000004</v>
      </c>
    </row>
    <row r="189" spans="1:17" s="86" customFormat="1" ht="45">
      <c r="A189" s="162" t="s">
        <v>308</v>
      </c>
      <c r="B189" s="162" t="s">
        <v>18</v>
      </c>
      <c r="C189" s="162" t="s">
        <v>19</v>
      </c>
      <c r="D189" s="162">
        <v>93140</v>
      </c>
      <c r="E189" s="163" t="s">
        <v>309</v>
      </c>
      <c r="F189" s="162" t="s">
        <v>66</v>
      </c>
      <c r="G189" s="162">
        <v>7</v>
      </c>
      <c r="H189" s="164">
        <v>162.57</v>
      </c>
      <c r="I189" s="164">
        <v>206.88</v>
      </c>
      <c r="J189" s="164">
        <f>G189*H189</f>
        <v>1137.99</v>
      </c>
      <c r="K189" s="164">
        <f>G189*I189</f>
        <v>1448.1599999999999</v>
      </c>
      <c r="L189" s="253"/>
      <c r="M189" s="253"/>
      <c r="N189" s="253"/>
      <c r="O189" s="253"/>
      <c r="P189" s="253"/>
      <c r="Q189" s="253"/>
    </row>
    <row r="190" spans="1:17" ht="30">
      <c r="A190" s="165" t="s">
        <v>310</v>
      </c>
      <c r="B190" s="165" t="s">
        <v>18</v>
      </c>
      <c r="C190" s="165" t="s">
        <v>19</v>
      </c>
      <c r="D190" s="165">
        <v>97607</v>
      </c>
      <c r="E190" s="166" t="s">
        <v>311</v>
      </c>
      <c r="F190" s="165" t="s">
        <v>66</v>
      </c>
      <c r="G190" s="165">
        <v>7</v>
      </c>
      <c r="H190" s="167">
        <v>109.47</v>
      </c>
      <c r="I190" s="167">
        <v>139.31</v>
      </c>
      <c r="J190" s="167">
        <f>G190*H190</f>
        <v>766.29</v>
      </c>
      <c r="K190" s="167">
        <f>G190*I190</f>
        <v>975.17000000000007</v>
      </c>
    </row>
    <row r="191" spans="1:17" ht="30">
      <c r="A191" s="165" t="s">
        <v>1295</v>
      </c>
      <c r="B191" s="165" t="s">
        <v>18</v>
      </c>
      <c r="C191" s="165" t="s">
        <v>19</v>
      </c>
      <c r="D191" s="73">
        <v>93141</v>
      </c>
      <c r="E191" s="74" t="s">
        <v>558</v>
      </c>
      <c r="F191" s="73" t="s">
        <v>66</v>
      </c>
      <c r="G191" s="73">
        <v>7</v>
      </c>
      <c r="H191" s="75">
        <v>148.58000000000001</v>
      </c>
      <c r="I191" s="75">
        <v>189.08</v>
      </c>
      <c r="J191" s="167">
        <f>G191*H191</f>
        <v>1040.0600000000002</v>
      </c>
      <c r="K191" s="167">
        <f>G191*I191</f>
        <v>1323.5600000000002</v>
      </c>
    </row>
    <row r="192" spans="1:17" ht="30">
      <c r="A192" s="165" t="s">
        <v>312</v>
      </c>
      <c r="B192" s="165" t="s">
        <v>18</v>
      </c>
      <c r="C192" s="165" t="s">
        <v>19</v>
      </c>
      <c r="D192" s="165">
        <v>93661</v>
      </c>
      <c r="E192" s="166" t="s">
        <v>313</v>
      </c>
      <c r="F192" s="165" t="s">
        <v>66</v>
      </c>
      <c r="G192" s="165">
        <v>1</v>
      </c>
      <c r="H192" s="167">
        <v>52.62</v>
      </c>
      <c r="I192" s="167">
        <v>66.959999999999994</v>
      </c>
      <c r="J192" s="167">
        <f>G192*H192</f>
        <v>52.62</v>
      </c>
      <c r="K192" s="167">
        <f>G192*I192</f>
        <v>66.959999999999994</v>
      </c>
    </row>
    <row r="193" spans="1:17" ht="24.95" customHeight="1">
      <c r="A193" s="67" t="s">
        <v>314</v>
      </c>
      <c r="B193" s="67"/>
      <c r="C193" s="67"/>
      <c r="D193" s="67"/>
      <c r="E193" s="68" t="s">
        <v>96</v>
      </c>
      <c r="F193" s="67"/>
      <c r="G193" s="67"/>
      <c r="H193" s="69"/>
      <c r="I193" s="69"/>
      <c r="J193" s="69">
        <f>J194+J195+J196+J197+J198+J199</f>
        <v>19492.798300000002</v>
      </c>
      <c r="K193" s="69">
        <f>K194+K195+K196+K197+K198+K199</f>
        <v>24797.3272</v>
      </c>
    </row>
    <row r="194" spans="1:17" s="10" customFormat="1">
      <c r="A194" s="73" t="s">
        <v>315</v>
      </c>
      <c r="B194" s="73" t="s">
        <v>18</v>
      </c>
      <c r="C194" s="73" t="s">
        <v>19</v>
      </c>
      <c r="D194" s="73">
        <v>88485</v>
      </c>
      <c r="E194" s="74" t="s">
        <v>98</v>
      </c>
      <c r="F194" s="73" t="s">
        <v>21</v>
      </c>
      <c r="G194" s="73">
        <v>451.37</v>
      </c>
      <c r="H194" s="75">
        <v>3.41</v>
      </c>
      <c r="I194" s="75">
        <v>4.33</v>
      </c>
      <c r="J194" s="75">
        <f t="shared" ref="J194:J199" si="18">G194*H194</f>
        <v>1539.1717000000001</v>
      </c>
      <c r="K194" s="75">
        <f t="shared" ref="K194:K199" si="19">G194*I194</f>
        <v>1954.4321</v>
      </c>
      <c r="L194" s="253"/>
      <c r="M194" s="253"/>
      <c r="N194" s="253"/>
      <c r="O194" s="253"/>
      <c r="P194" s="253"/>
      <c r="Q194" s="253"/>
    </row>
    <row r="195" spans="1:17" s="10" customFormat="1" ht="30">
      <c r="A195" s="73" t="s">
        <v>316</v>
      </c>
      <c r="B195" s="73" t="s">
        <v>18</v>
      </c>
      <c r="C195" s="73" t="s">
        <v>19</v>
      </c>
      <c r="D195" s="73">
        <v>88489</v>
      </c>
      <c r="E195" s="74" t="s">
        <v>100</v>
      </c>
      <c r="F195" s="73" t="s">
        <v>21</v>
      </c>
      <c r="G195" s="73">
        <v>451.37</v>
      </c>
      <c r="H195" s="75">
        <v>12.46</v>
      </c>
      <c r="I195" s="75">
        <v>15.85</v>
      </c>
      <c r="J195" s="75">
        <f t="shared" si="18"/>
        <v>5624.0702000000001</v>
      </c>
      <c r="K195" s="75">
        <f t="shared" si="19"/>
        <v>7154.2145</v>
      </c>
      <c r="L195" s="253"/>
      <c r="M195" s="253"/>
      <c r="N195" s="253"/>
      <c r="O195" s="253"/>
      <c r="P195" s="253"/>
      <c r="Q195" s="253"/>
    </row>
    <row r="196" spans="1:17">
      <c r="A196" s="70" t="s">
        <v>317</v>
      </c>
      <c r="B196" s="70" t="s">
        <v>18</v>
      </c>
      <c r="C196" s="70" t="s">
        <v>19</v>
      </c>
      <c r="D196" s="70">
        <v>102197</v>
      </c>
      <c r="E196" s="71" t="s">
        <v>176</v>
      </c>
      <c r="F196" s="70" t="s">
        <v>21</v>
      </c>
      <c r="G196" s="70">
        <v>110.88</v>
      </c>
      <c r="H196" s="72">
        <v>31.39</v>
      </c>
      <c r="I196" s="72">
        <v>39.94</v>
      </c>
      <c r="J196" s="75">
        <f t="shared" si="18"/>
        <v>3480.5232000000001</v>
      </c>
      <c r="K196" s="75">
        <f t="shared" si="19"/>
        <v>4428.5472</v>
      </c>
    </row>
    <row r="197" spans="1:17" ht="30">
      <c r="A197" s="70" t="s">
        <v>318</v>
      </c>
      <c r="B197" s="70" t="s">
        <v>18</v>
      </c>
      <c r="C197" s="70" t="s">
        <v>19</v>
      </c>
      <c r="D197" s="70">
        <v>102219</v>
      </c>
      <c r="E197" s="71" t="s">
        <v>178</v>
      </c>
      <c r="F197" s="70" t="s">
        <v>21</v>
      </c>
      <c r="G197" s="70">
        <v>110.88</v>
      </c>
      <c r="H197" s="72">
        <v>15.19</v>
      </c>
      <c r="I197" s="72">
        <v>19.329999999999998</v>
      </c>
      <c r="J197" s="75">
        <f t="shared" si="18"/>
        <v>1684.2671999999998</v>
      </c>
      <c r="K197" s="75">
        <f t="shared" si="19"/>
        <v>2143.3103999999998</v>
      </c>
    </row>
    <row r="198" spans="1:17" ht="45">
      <c r="A198" s="70" t="s">
        <v>319</v>
      </c>
      <c r="B198" s="70" t="s">
        <v>18</v>
      </c>
      <c r="C198" s="70" t="s">
        <v>19</v>
      </c>
      <c r="D198" s="70">
        <v>100722</v>
      </c>
      <c r="E198" s="71" t="s">
        <v>102</v>
      </c>
      <c r="F198" s="70" t="s">
        <v>21</v>
      </c>
      <c r="G198" s="70">
        <v>166.7</v>
      </c>
      <c r="H198" s="72">
        <v>21.29</v>
      </c>
      <c r="I198" s="72">
        <v>27.09</v>
      </c>
      <c r="J198" s="75">
        <f t="shared" si="18"/>
        <v>3549.0429999999997</v>
      </c>
      <c r="K198" s="75">
        <f t="shared" si="19"/>
        <v>4515.9029999999993</v>
      </c>
    </row>
    <row r="199" spans="1:17" ht="45">
      <c r="A199" s="70" t="s">
        <v>320</v>
      </c>
      <c r="B199" s="70" t="s">
        <v>18</v>
      </c>
      <c r="C199" s="70" t="s">
        <v>19</v>
      </c>
      <c r="D199" s="70">
        <v>100746</v>
      </c>
      <c r="E199" s="71" t="s">
        <v>104</v>
      </c>
      <c r="F199" s="70" t="s">
        <v>21</v>
      </c>
      <c r="G199" s="70">
        <v>166.7</v>
      </c>
      <c r="H199" s="72">
        <v>21.69</v>
      </c>
      <c r="I199" s="72">
        <v>27.6</v>
      </c>
      <c r="J199" s="75">
        <f t="shared" si="18"/>
        <v>3615.723</v>
      </c>
      <c r="K199" s="75">
        <f t="shared" si="19"/>
        <v>4600.92</v>
      </c>
    </row>
    <row r="200" spans="1:17" ht="24.95" customHeight="1">
      <c r="A200" s="67" t="s">
        <v>321</v>
      </c>
      <c r="B200" s="67"/>
      <c r="C200" s="67"/>
      <c r="D200" s="67"/>
      <c r="E200" s="68" t="s">
        <v>106</v>
      </c>
      <c r="F200" s="67"/>
      <c r="G200" s="67"/>
      <c r="H200" s="69"/>
      <c r="I200" s="69"/>
      <c r="J200" s="69">
        <f>J201+J202+J203+J204+J205+J206+J207+J208+J209+J210+J211+J212+J213</f>
        <v>35303.247199999998</v>
      </c>
      <c r="K200" s="69">
        <f>K201+K202+K203+K204+K205+K206+K207+K208+K209+K210+K211+K212+K213</f>
        <v>44926.360400000005</v>
      </c>
      <c r="L200" s="251"/>
    </row>
    <row r="201" spans="1:17" ht="30">
      <c r="A201" s="70" t="s">
        <v>322</v>
      </c>
      <c r="B201" s="70" t="s">
        <v>18</v>
      </c>
      <c r="C201" s="70" t="s">
        <v>23</v>
      </c>
      <c r="D201" s="70" t="s">
        <v>323</v>
      </c>
      <c r="E201" s="71" t="s">
        <v>324</v>
      </c>
      <c r="F201" s="70" t="s">
        <v>66</v>
      </c>
      <c r="G201" s="70">
        <v>2</v>
      </c>
      <c r="H201" s="72">
        <v>4650.3</v>
      </c>
      <c r="I201" s="72">
        <v>5917.97</v>
      </c>
      <c r="J201" s="72">
        <f>G201*H201</f>
        <v>9300.6</v>
      </c>
      <c r="K201" s="72">
        <f>G201*I201</f>
        <v>11835.94</v>
      </c>
      <c r="L201" s="255"/>
    </row>
    <row r="202" spans="1:17" ht="45">
      <c r="A202" s="70" t="s">
        <v>325</v>
      </c>
      <c r="B202" s="70" t="s">
        <v>18</v>
      </c>
      <c r="C202" s="70" t="s">
        <v>23</v>
      </c>
      <c r="D202" s="70">
        <v>160603</v>
      </c>
      <c r="E202" s="71" t="s">
        <v>326</v>
      </c>
      <c r="F202" s="70" t="s">
        <v>66</v>
      </c>
      <c r="G202" s="70">
        <v>1</v>
      </c>
      <c r="H202" s="72">
        <v>994.3</v>
      </c>
      <c r="I202" s="72">
        <v>1265.3399999999999</v>
      </c>
      <c r="J202" s="72">
        <f t="shared" ref="J202:J213" si="20">G202*H202</f>
        <v>994.3</v>
      </c>
      <c r="K202" s="72">
        <f t="shared" ref="K202:K213" si="21">G202*I202</f>
        <v>1265.3399999999999</v>
      </c>
    </row>
    <row r="203" spans="1:17" ht="45">
      <c r="A203" s="70" t="s">
        <v>327</v>
      </c>
      <c r="B203" s="70" t="s">
        <v>18</v>
      </c>
      <c r="C203" s="70" t="s">
        <v>19</v>
      </c>
      <c r="D203" s="70">
        <v>101912</v>
      </c>
      <c r="E203" s="71" t="s">
        <v>328</v>
      </c>
      <c r="F203" s="70" t="s">
        <v>66</v>
      </c>
      <c r="G203" s="70">
        <v>5</v>
      </c>
      <c r="H203" s="72">
        <v>1773.67</v>
      </c>
      <c r="I203" s="72">
        <v>2257.17</v>
      </c>
      <c r="J203" s="72">
        <f t="shared" si="20"/>
        <v>8868.35</v>
      </c>
      <c r="K203" s="72">
        <f t="shared" si="21"/>
        <v>11285.85</v>
      </c>
    </row>
    <row r="204" spans="1:17">
      <c r="A204" s="70" t="s">
        <v>329</v>
      </c>
      <c r="B204" s="70" t="s">
        <v>18</v>
      </c>
      <c r="C204" s="70" t="s">
        <v>23</v>
      </c>
      <c r="D204" s="70">
        <v>160673</v>
      </c>
      <c r="E204" s="71" t="s">
        <v>330</v>
      </c>
      <c r="F204" s="70" t="s">
        <v>66</v>
      </c>
      <c r="G204" s="70">
        <v>1</v>
      </c>
      <c r="H204" s="72">
        <v>782.46</v>
      </c>
      <c r="I204" s="72">
        <v>995.75</v>
      </c>
      <c r="J204" s="72">
        <f t="shared" si="20"/>
        <v>782.46</v>
      </c>
      <c r="K204" s="72">
        <f t="shared" si="21"/>
        <v>995.75</v>
      </c>
    </row>
    <row r="205" spans="1:17" ht="30">
      <c r="A205" s="70" t="s">
        <v>331</v>
      </c>
      <c r="B205" s="70" t="s">
        <v>18</v>
      </c>
      <c r="C205" s="70" t="s">
        <v>23</v>
      </c>
      <c r="D205" s="70">
        <v>160674</v>
      </c>
      <c r="E205" s="71" t="s">
        <v>332</v>
      </c>
      <c r="F205" s="70" t="s">
        <v>66</v>
      </c>
      <c r="G205" s="70">
        <v>5</v>
      </c>
      <c r="H205" s="72">
        <v>82.69</v>
      </c>
      <c r="I205" s="72">
        <v>105.23</v>
      </c>
      <c r="J205" s="72">
        <f t="shared" si="20"/>
        <v>413.45</v>
      </c>
      <c r="K205" s="72">
        <f t="shared" si="21"/>
        <v>526.15</v>
      </c>
    </row>
    <row r="206" spans="1:17">
      <c r="A206" s="70" t="s">
        <v>333</v>
      </c>
      <c r="B206" s="70" t="s">
        <v>18</v>
      </c>
      <c r="C206" s="70" t="s">
        <v>23</v>
      </c>
      <c r="D206" s="70" t="s">
        <v>334</v>
      </c>
      <c r="E206" s="71" t="s">
        <v>335</v>
      </c>
      <c r="F206" s="70" t="s">
        <v>66</v>
      </c>
      <c r="G206" s="70">
        <v>5</v>
      </c>
      <c r="H206" s="72">
        <v>161.80000000000001</v>
      </c>
      <c r="I206" s="72">
        <v>205.9</v>
      </c>
      <c r="J206" s="72">
        <f t="shared" si="20"/>
        <v>809</v>
      </c>
      <c r="K206" s="72">
        <f t="shared" si="21"/>
        <v>1029.5</v>
      </c>
    </row>
    <row r="207" spans="1:17" ht="30">
      <c r="A207" s="70" t="s">
        <v>336</v>
      </c>
      <c r="B207" s="70" t="s">
        <v>18</v>
      </c>
      <c r="C207" s="70" t="s">
        <v>23</v>
      </c>
      <c r="D207" s="70">
        <v>160716</v>
      </c>
      <c r="E207" s="71" t="s">
        <v>337</v>
      </c>
      <c r="F207" s="70" t="s">
        <v>25</v>
      </c>
      <c r="G207" s="70">
        <v>37.520000000000003</v>
      </c>
      <c r="H207" s="72">
        <v>25.36</v>
      </c>
      <c r="I207" s="72">
        <v>32.270000000000003</v>
      </c>
      <c r="J207" s="72">
        <f t="shared" si="20"/>
        <v>951.50720000000001</v>
      </c>
      <c r="K207" s="72">
        <f t="shared" si="21"/>
        <v>1210.7704000000001</v>
      </c>
    </row>
    <row r="208" spans="1:17" ht="30">
      <c r="A208" s="70" t="s">
        <v>338</v>
      </c>
      <c r="B208" s="70" t="s">
        <v>18</v>
      </c>
      <c r="C208" s="70" t="s">
        <v>116</v>
      </c>
      <c r="D208" s="70" t="s">
        <v>117</v>
      </c>
      <c r="E208" s="71" t="s">
        <v>118</v>
      </c>
      <c r="F208" s="70" t="s">
        <v>66</v>
      </c>
      <c r="G208" s="70">
        <v>24</v>
      </c>
      <c r="H208" s="72">
        <v>82.51</v>
      </c>
      <c r="I208" s="72">
        <v>105</v>
      </c>
      <c r="J208" s="72">
        <f t="shared" si="20"/>
        <v>1980.2400000000002</v>
      </c>
      <c r="K208" s="72">
        <f t="shared" si="21"/>
        <v>2520</v>
      </c>
    </row>
    <row r="209" spans="1:17">
      <c r="A209" s="70" t="s">
        <v>339</v>
      </c>
      <c r="B209" s="70" t="s">
        <v>18</v>
      </c>
      <c r="C209" s="70" t="s">
        <v>23</v>
      </c>
      <c r="D209" s="70">
        <v>210042</v>
      </c>
      <c r="E209" s="71" t="s">
        <v>108</v>
      </c>
      <c r="F209" s="70" t="s">
        <v>66</v>
      </c>
      <c r="G209" s="70">
        <v>41</v>
      </c>
      <c r="H209" s="72">
        <v>42.49</v>
      </c>
      <c r="I209" s="72">
        <v>54.07</v>
      </c>
      <c r="J209" s="72">
        <f t="shared" si="20"/>
        <v>1742.0900000000001</v>
      </c>
      <c r="K209" s="72">
        <f t="shared" si="21"/>
        <v>2216.87</v>
      </c>
    </row>
    <row r="210" spans="1:17" ht="30">
      <c r="A210" s="70" t="s">
        <v>340</v>
      </c>
      <c r="B210" s="70" t="s">
        <v>18</v>
      </c>
      <c r="C210" s="70" t="s">
        <v>23</v>
      </c>
      <c r="D210" s="70">
        <v>210043</v>
      </c>
      <c r="E210" s="71" t="s">
        <v>110</v>
      </c>
      <c r="F210" s="70" t="s">
        <v>66</v>
      </c>
      <c r="G210" s="70">
        <v>28</v>
      </c>
      <c r="H210" s="72">
        <v>27.63</v>
      </c>
      <c r="I210" s="72">
        <v>35.159999999999997</v>
      </c>
      <c r="J210" s="72">
        <f t="shared" si="20"/>
        <v>773.64</v>
      </c>
      <c r="K210" s="72">
        <f t="shared" si="21"/>
        <v>984.4799999999999</v>
      </c>
    </row>
    <row r="211" spans="1:17">
      <c r="A211" s="70" t="s">
        <v>341</v>
      </c>
      <c r="B211" s="70" t="s">
        <v>18</v>
      </c>
      <c r="C211" s="70" t="s">
        <v>23</v>
      </c>
      <c r="D211" s="70">
        <v>53</v>
      </c>
      <c r="E211" s="71" t="s">
        <v>112</v>
      </c>
      <c r="F211" s="70" t="s">
        <v>66</v>
      </c>
      <c r="G211" s="70">
        <v>1</v>
      </c>
      <c r="H211" s="72">
        <v>47.9</v>
      </c>
      <c r="I211" s="72">
        <v>60.95</v>
      </c>
      <c r="J211" s="72">
        <f t="shared" si="20"/>
        <v>47.9</v>
      </c>
      <c r="K211" s="72">
        <f t="shared" si="21"/>
        <v>60.95</v>
      </c>
    </row>
    <row r="212" spans="1:17">
      <c r="A212" s="70" t="s">
        <v>342</v>
      </c>
      <c r="B212" s="70" t="s">
        <v>18</v>
      </c>
      <c r="C212" s="70" t="s">
        <v>23</v>
      </c>
      <c r="D212" s="70">
        <v>52</v>
      </c>
      <c r="E212" s="71" t="s">
        <v>114</v>
      </c>
      <c r="F212" s="70" t="s">
        <v>66</v>
      </c>
      <c r="G212" s="70">
        <v>14</v>
      </c>
      <c r="H212" s="72">
        <v>50.95</v>
      </c>
      <c r="I212" s="72">
        <v>64.83</v>
      </c>
      <c r="J212" s="72">
        <f t="shared" si="20"/>
        <v>713.30000000000007</v>
      </c>
      <c r="K212" s="72">
        <f t="shared" si="21"/>
        <v>907.62</v>
      </c>
    </row>
    <row r="213" spans="1:17" ht="30">
      <c r="A213" s="70" t="s">
        <v>343</v>
      </c>
      <c r="B213" s="70" t="s">
        <v>18</v>
      </c>
      <c r="C213" s="70" t="s">
        <v>23</v>
      </c>
      <c r="D213" s="70">
        <v>16079</v>
      </c>
      <c r="E213" s="71" t="s">
        <v>344</v>
      </c>
      <c r="F213" s="70" t="s">
        <v>66</v>
      </c>
      <c r="G213" s="70">
        <v>1</v>
      </c>
      <c r="H213" s="72">
        <v>7926.41</v>
      </c>
      <c r="I213" s="72">
        <v>10087.14</v>
      </c>
      <c r="J213" s="72">
        <f t="shared" si="20"/>
        <v>7926.41</v>
      </c>
      <c r="K213" s="72">
        <f t="shared" si="21"/>
        <v>10087.14</v>
      </c>
    </row>
    <row r="214" spans="1:17" ht="24.95" customHeight="1">
      <c r="A214" s="67" t="s">
        <v>345</v>
      </c>
      <c r="B214" s="67"/>
      <c r="C214" s="67"/>
      <c r="D214" s="67"/>
      <c r="E214" s="68" t="s">
        <v>120</v>
      </c>
      <c r="F214" s="67"/>
      <c r="G214" s="67"/>
      <c r="H214" s="69"/>
      <c r="I214" s="69"/>
      <c r="J214" s="69">
        <f>J215</f>
        <v>148.20000000000002</v>
      </c>
      <c r="K214" s="69">
        <f>K215</f>
        <v>188.1</v>
      </c>
    </row>
    <row r="215" spans="1:17">
      <c r="A215" s="70" t="s">
        <v>346</v>
      </c>
      <c r="B215" s="70" t="s">
        <v>18</v>
      </c>
      <c r="C215" s="70" t="s">
        <v>23</v>
      </c>
      <c r="D215" s="70">
        <v>101</v>
      </c>
      <c r="E215" s="71" t="s">
        <v>120</v>
      </c>
      <c r="F215" s="70" t="s">
        <v>21</v>
      </c>
      <c r="G215" s="70">
        <v>114</v>
      </c>
      <c r="H215" s="72">
        <v>1.3</v>
      </c>
      <c r="I215" s="72">
        <v>1.65</v>
      </c>
      <c r="J215" s="72">
        <f>G215*H215</f>
        <v>148.20000000000002</v>
      </c>
      <c r="K215" s="72">
        <f>G215*I215</f>
        <v>188.1</v>
      </c>
    </row>
    <row r="216" spans="1:17" s="11" customFormat="1" ht="24.95" customHeight="1">
      <c r="A216" s="64" t="s">
        <v>347</v>
      </c>
      <c r="B216" s="64"/>
      <c r="C216" s="64"/>
      <c r="D216" s="64"/>
      <c r="E216" s="65" t="s">
        <v>348</v>
      </c>
      <c r="F216" s="64"/>
      <c r="G216" s="64"/>
      <c r="H216" s="66"/>
      <c r="I216" s="66"/>
      <c r="J216" s="66">
        <f>J217+J223+J230+J239+J242+J245+J251+J253+J258+J268</f>
        <v>173388.02049999998</v>
      </c>
      <c r="K216" s="66">
        <f>K217+K223+K230+K239+K242+K245+K251+K253+K258+K268</f>
        <v>220646.75709999999</v>
      </c>
      <c r="L216" s="250"/>
      <c r="M216" s="250"/>
      <c r="N216" s="250"/>
      <c r="O216" s="250"/>
      <c r="P216" s="250"/>
      <c r="Q216" s="250"/>
    </row>
    <row r="217" spans="1:17" ht="24.95" customHeight="1">
      <c r="A217" s="67" t="s">
        <v>349</v>
      </c>
      <c r="B217" s="67"/>
      <c r="C217" s="67"/>
      <c r="D217" s="67"/>
      <c r="E217" s="68" t="s">
        <v>16</v>
      </c>
      <c r="F217" s="67"/>
      <c r="G217" s="67"/>
      <c r="H217" s="69"/>
      <c r="I217" s="69"/>
      <c r="J217" s="69">
        <f>J218+J219+J220+J221+J222</f>
        <v>15312.520399999999</v>
      </c>
      <c r="K217" s="69">
        <f>K218+K219+K220+K221+K222</f>
        <v>19486.288800000002</v>
      </c>
    </row>
    <row r="218" spans="1:17" ht="30">
      <c r="A218" s="70" t="s">
        <v>350</v>
      </c>
      <c r="B218" s="70" t="s">
        <v>18</v>
      </c>
      <c r="C218" s="70" t="s">
        <v>19</v>
      </c>
      <c r="D218" s="70">
        <v>103689</v>
      </c>
      <c r="E218" s="71" t="s">
        <v>20</v>
      </c>
      <c r="F218" s="70" t="s">
        <v>21</v>
      </c>
      <c r="G218" s="70">
        <v>2.8</v>
      </c>
      <c r="H218" s="72">
        <v>303.36</v>
      </c>
      <c r="I218" s="72">
        <v>386.05</v>
      </c>
      <c r="J218" s="72">
        <f>G218*H218</f>
        <v>849.40800000000002</v>
      </c>
      <c r="K218" s="72">
        <f>G218*I218</f>
        <v>1080.94</v>
      </c>
    </row>
    <row r="219" spans="1:17">
      <c r="A219" s="70" t="s">
        <v>351</v>
      </c>
      <c r="B219" s="70" t="s">
        <v>18</v>
      </c>
      <c r="C219" s="70" t="s">
        <v>23</v>
      </c>
      <c r="D219" s="70">
        <v>160715</v>
      </c>
      <c r="E219" s="71" t="s">
        <v>24</v>
      </c>
      <c r="F219" s="70" t="s">
        <v>25</v>
      </c>
      <c r="G219" s="70">
        <v>24</v>
      </c>
      <c r="H219" s="72">
        <v>55.51</v>
      </c>
      <c r="I219" s="72">
        <v>70.64</v>
      </c>
      <c r="J219" s="72">
        <f>G219*H219</f>
        <v>1332.24</v>
      </c>
      <c r="K219" s="72">
        <f>G219*I219</f>
        <v>1695.3600000000001</v>
      </c>
    </row>
    <row r="220" spans="1:17" ht="30">
      <c r="A220" s="70" t="s">
        <v>352</v>
      </c>
      <c r="B220" s="70" t="s">
        <v>18</v>
      </c>
      <c r="C220" s="70" t="s">
        <v>19</v>
      </c>
      <c r="D220" s="70">
        <v>93584</v>
      </c>
      <c r="E220" s="71" t="s">
        <v>27</v>
      </c>
      <c r="F220" s="70" t="s">
        <v>21</v>
      </c>
      <c r="G220" s="70">
        <v>9</v>
      </c>
      <c r="H220" s="72">
        <v>839.45</v>
      </c>
      <c r="I220" s="72">
        <v>1068.28</v>
      </c>
      <c r="J220" s="72">
        <f>G220*H220</f>
        <v>7555.05</v>
      </c>
      <c r="K220" s="72">
        <f>G220*I220</f>
        <v>9614.52</v>
      </c>
    </row>
    <row r="221" spans="1:17">
      <c r="A221" s="70" t="s">
        <v>353</v>
      </c>
      <c r="B221" s="70" t="s">
        <v>29</v>
      </c>
      <c r="C221" s="70" t="s">
        <v>19</v>
      </c>
      <c r="D221" s="70">
        <v>2707</v>
      </c>
      <c r="E221" s="71" t="s">
        <v>30</v>
      </c>
      <c r="F221" s="70" t="s">
        <v>31</v>
      </c>
      <c r="G221" s="70">
        <v>40</v>
      </c>
      <c r="H221" s="72">
        <v>106.41</v>
      </c>
      <c r="I221" s="72">
        <v>135.41</v>
      </c>
      <c r="J221" s="72">
        <f>G221*H221</f>
        <v>4256.3999999999996</v>
      </c>
      <c r="K221" s="72">
        <f>G221*I221</f>
        <v>5416.4</v>
      </c>
    </row>
    <row r="222" spans="1:17">
      <c r="A222" s="70" t="s">
        <v>354</v>
      </c>
      <c r="B222" s="70" t="s">
        <v>18</v>
      </c>
      <c r="C222" s="70" t="s">
        <v>23</v>
      </c>
      <c r="D222" s="70">
        <v>339</v>
      </c>
      <c r="E222" s="71" t="s">
        <v>33</v>
      </c>
      <c r="F222" s="70" t="s">
        <v>21</v>
      </c>
      <c r="G222" s="70">
        <v>26.96</v>
      </c>
      <c r="H222" s="72">
        <v>48.94</v>
      </c>
      <c r="I222" s="72">
        <v>62.28</v>
      </c>
      <c r="J222" s="72">
        <f>G222*H222</f>
        <v>1319.4223999999999</v>
      </c>
      <c r="K222" s="72">
        <f>G222*I222</f>
        <v>1679.0688</v>
      </c>
    </row>
    <row r="223" spans="1:17" ht="24.95" customHeight="1">
      <c r="A223" s="67" t="s">
        <v>355</v>
      </c>
      <c r="B223" s="67"/>
      <c r="C223" s="67"/>
      <c r="D223" s="67"/>
      <c r="E223" s="68" t="s">
        <v>35</v>
      </c>
      <c r="F223" s="67"/>
      <c r="G223" s="67"/>
      <c r="H223" s="69"/>
      <c r="I223" s="69"/>
      <c r="J223" s="69">
        <f>J224+J225+J226+J227+J228+J229</f>
        <v>2280.8254999999999</v>
      </c>
      <c r="K223" s="69">
        <f>K224+K225+K226+K227+K228+K229</f>
        <v>2901.7546000000002</v>
      </c>
    </row>
    <row r="224" spans="1:17">
      <c r="A224" s="70" t="s">
        <v>356</v>
      </c>
      <c r="B224" s="70" t="s">
        <v>18</v>
      </c>
      <c r="C224" s="70" t="s">
        <v>19</v>
      </c>
      <c r="D224" s="70">
        <v>97644</v>
      </c>
      <c r="E224" s="71" t="s">
        <v>37</v>
      </c>
      <c r="F224" s="70" t="s">
        <v>21</v>
      </c>
      <c r="G224" s="70">
        <v>26.21</v>
      </c>
      <c r="H224" s="72">
        <v>7.94</v>
      </c>
      <c r="I224" s="72">
        <v>10.1</v>
      </c>
      <c r="J224" s="72">
        <f t="shared" ref="J224:J229" si="22">G224*H224</f>
        <v>208.10740000000001</v>
      </c>
      <c r="K224" s="72">
        <f t="shared" ref="K224:K229" si="23">G224*I224</f>
        <v>264.721</v>
      </c>
      <c r="M224" s="253"/>
    </row>
    <row r="225" spans="1:17">
      <c r="A225" s="70" t="s">
        <v>357</v>
      </c>
      <c r="B225" s="70" t="s">
        <v>18</v>
      </c>
      <c r="C225" s="70" t="s">
        <v>23</v>
      </c>
      <c r="D225" s="70">
        <v>160690</v>
      </c>
      <c r="E225" s="71" t="s">
        <v>41</v>
      </c>
      <c r="F225" s="70" t="s">
        <v>21</v>
      </c>
      <c r="G225" s="70">
        <v>70.03</v>
      </c>
      <c r="H225" s="72">
        <v>3.91</v>
      </c>
      <c r="I225" s="72">
        <v>4.97</v>
      </c>
      <c r="J225" s="72">
        <f t="shared" si="22"/>
        <v>273.81729999999999</v>
      </c>
      <c r="K225" s="72">
        <f t="shared" si="23"/>
        <v>348.04910000000001</v>
      </c>
    </row>
    <row r="226" spans="1:17">
      <c r="A226" s="70" t="s">
        <v>358</v>
      </c>
      <c r="B226" s="70" t="s">
        <v>18</v>
      </c>
      <c r="C226" s="70" t="s">
        <v>23</v>
      </c>
      <c r="D226" s="70">
        <v>72</v>
      </c>
      <c r="E226" s="71" t="s">
        <v>43</v>
      </c>
      <c r="F226" s="70" t="s">
        <v>25</v>
      </c>
      <c r="G226" s="70">
        <v>33.49</v>
      </c>
      <c r="H226" s="72">
        <v>3.91</v>
      </c>
      <c r="I226" s="72">
        <v>4.97</v>
      </c>
      <c r="J226" s="72">
        <f t="shared" si="22"/>
        <v>130.94590000000002</v>
      </c>
      <c r="K226" s="72">
        <f t="shared" si="23"/>
        <v>166.4453</v>
      </c>
      <c r="L226" s="253"/>
      <c r="M226" s="253"/>
    </row>
    <row r="227" spans="1:17" ht="30">
      <c r="A227" s="70" t="s">
        <v>359</v>
      </c>
      <c r="B227" s="70" t="s">
        <v>18</v>
      </c>
      <c r="C227" s="70" t="s">
        <v>19</v>
      </c>
      <c r="D227" s="70">
        <v>97622</v>
      </c>
      <c r="E227" s="71" t="s">
        <v>54</v>
      </c>
      <c r="F227" s="70" t="s">
        <v>48</v>
      </c>
      <c r="G227" s="70">
        <v>4.75</v>
      </c>
      <c r="H227" s="72">
        <v>49.55</v>
      </c>
      <c r="I227" s="72">
        <v>63.05</v>
      </c>
      <c r="J227" s="72">
        <f t="shared" si="22"/>
        <v>235.36249999999998</v>
      </c>
      <c r="K227" s="72">
        <f t="shared" si="23"/>
        <v>299.48750000000001</v>
      </c>
      <c r="L227" s="253"/>
      <c r="M227" s="253"/>
    </row>
    <row r="228" spans="1:17">
      <c r="A228" s="70" t="s">
        <v>360</v>
      </c>
      <c r="B228" s="70" t="s">
        <v>29</v>
      </c>
      <c r="C228" s="70" t="s">
        <v>56</v>
      </c>
      <c r="D228" s="70">
        <v>7962</v>
      </c>
      <c r="E228" s="71" t="s">
        <v>57</v>
      </c>
      <c r="F228" s="70" t="s">
        <v>58</v>
      </c>
      <c r="G228" s="70">
        <v>1</v>
      </c>
      <c r="H228" s="72">
        <v>300</v>
      </c>
      <c r="I228" s="72">
        <v>381.78</v>
      </c>
      <c r="J228" s="72">
        <f t="shared" si="22"/>
        <v>300</v>
      </c>
      <c r="K228" s="72">
        <f t="shared" si="23"/>
        <v>381.78</v>
      </c>
      <c r="L228" s="253"/>
      <c r="M228" s="253"/>
    </row>
    <row r="229" spans="1:17">
      <c r="A229" s="70" t="s">
        <v>361</v>
      </c>
      <c r="B229" s="70" t="s">
        <v>18</v>
      </c>
      <c r="C229" s="70" t="s">
        <v>829</v>
      </c>
      <c r="D229" s="70">
        <v>22911</v>
      </c>
      <c r="E229" s="71" t="s">
        <v>60</v>
      </c>
      <c r="F229" s="70" t="s">
        <v>61</v>
      </c>
      <c r="G229" s="70">
        <v>17.73</v>
      </c>
      <c r="H229" s="72">
        <v>63.88</v>
      </c>
      <c r="I229" s="72">
        <v>81.290000000000006</v>
      </c>
      <c r="J229" s="72">
        <f t="shared" si="22"/>
        <v>1132.5924</v>
      </c>
      <c r="K229" s="72">
        <f t="shared" si="23"/>
        <v>1441.2717000000002</v>
      </c>
      <c r="L229" s="253"/>
      <c r="M229" s="253"/>
    </row>
    <row r="230" spans="1:17" ht="24.95" customHeight="1">
      <c r="A230" s="67" t="s">
        <v>362</v>
      </c>
      <c r="B230" s="67"/>
      <c r="C230" s="67"/>
      <c r="D230" s="67"/>
      <c r="E230" s="68" t="s">
        <v>63</v>
      </c>
      <c r="F230" s="67"/>
      <c r="G230" s="67"/>
      <c r="H230" s="69"/>
      <c r="I230" s="69"/>
      <c r="J230" s="69">
        <f>J231+J232+J233+J234+J235+J236+J237+J238</f>
        <v>67889.84</v>
      </c>
      <c r="K230" s="69">
        <f>K231+K232+K233+K234+K235+K236+K237+K238</f>
        <v>86396.409999999989</v>
      </c>
      <c r="L230" s="253"/>
      <c r="M230" s="253"/>
    </row>
    <row r="231" spans="1:17">
      <c r="A231" s="70" t="s">
        <v>363</v>
      </c>
      <c r="B231" s="70" t="s">
        <v>18</v>
      </c>
      <c r="C231" s="70" t="s">
        <v>23</v>
      </c>
      <c r="D231" s="70">
        <v>111228</v>
      </c>
      <c r="E231" s="71" t="s">
        <v>65</v>
      </c>
      <c r="F231" s="70" t="s">
        <v>66</v>
      </c>
      <c r="G231" s="70">
        <v>20</v>
      </c>
      <c r="H231" s="72">
        <v>1736.01</v>
      </c>
      <c r="I231" s="72">
        <v>2209.2399999999998</v>
      </c>
      <c r="J231" s="72">
        <f>G231*H231</f>
        <v>34720.199999999997</v>
      </c>
      <c r="K231" s="72">
        <f>G231*I231</f>
        <v>44184.799999999996</v>
      </c>
      <c r="L231" s="253"/>
      <c r="M231" s="253"/>
    </row>
    <row r="232" spans="1:17">
      <c r="A232" s="70" t="s">
        <v>364</v>
      </c>
      <c r="B232" s="70" t="s">
        <v>18</v>
      </c>
      <c r="C232" s="70" t="s">
        <v>23</v>
      </c>
      <c r="D232" s="70">
        <v>160723</v>
      </c>
      <c r="E232" s="71" t="s">
        <v>139</v>
      </c>
      <c r="F232" s="70" t="s">
        <v>66</v>
      </c>
      <c r="G232" s="70">
        <v>4</v>
      </c>
      <c r="H232" s="72">
        <v>1856.23</v>
      </c>
      <c r="I232" s="72">
        <v>2362.23</v>
      </c>
      <c r="J232" s="72">
        <f t="shared" ref="J232:J238" si="24">G232*H232</f>
        <v>7424.92</v>
      </c>
      <c r="K232" s="72">
        <f t="shared" ref="K232:K238" si="25">G232*I232</f>
        <v>9448.92</v>
      </c>
      <c r="L232" s="253"/>
      <c r="M232" s="253"/>
      <c r="N232" s="253"/>
    </row>
    <row r="233" spans="1:17">
      <c r="A233" s="70" t="s">
        <v>365</v>
      </c>
      <c r="B233" s="70" t="s">
        <v>18</v>
      </c>
      <c r="C233" s="70" t="s">
        <v>23</v>
      </c>
      <c r="D233" s="70">
        <v>160725</v>
      </c>
      <c r="E233" s="71" t="s">
        <v>366</v>
      </c>
      <c r="F233" s="70" t="s">
        <v>66</v>
      </c>
      <c r="G233" s="70">
        <v>1</v>
      </c>
      <c r="H233" s="72">
        <v>1978.15</v>
      </c>
      <c r="I233" s="72">
        <v>2517.39</v>
      </c>
      <c r="J233" s="72">
        <f t="shared" si="24"/>
        <v>1978.15</v>
      </c>
      <c r="K233" s="72">
        <f t="shared" si="25"/>
        <v>2517.39</v>
      </c>
      <c r="L233" s="253"/>
      <c r="M233" s="253"/>
      <c r="N233" s="253"/>
    </row>
    <row r="234" spans="1:17">
      <c r="A234" s="70" t="s">
        <v>367</v>
      </c>
      <c r="B234" s="70" t="s">
        <v>18</v>
      </c>
      <c r="C234" s="70" t="s">
        <v>23</v>
      </c>
      <c r="D234" s="70">
        <v>160726</v>
      </c>
      <c r="E234" s="71" t="s">
        <v>368</v>
      </c>
      <c r="F234" s="70" t="s">
        <v>66</v>
      </c>
      <c r="G234" s="70">
        <v>2</v>
      </c>
      <c r="H234" s="72">
        <v>2038.2</v>
      </c>
      <c r="I234" s="72">
        <v>2593.81</v>
      </c>
      <c r="J234" s="72">
        <f t="shared" si="24"/>
        <v>4076.4</v>
      </c>
      <c r="K234" s="72">
        <f t="shared" si="25"/>
        <v>5187.62</v>
      </c>
      <c r="L234" s="253"/>
      <c r="M234" s="253"/>
      <c r="N234" s="253"/>
    </row>
    <row r="235" spans="1:17">
      <c r="A235" s="70" t="s">
        <v>369</v>
      </c>
      <c r="B235" s="70" t="s">
        <v>18</v>
      </c>
      <c r="C235" s="70" t="s">
        <v>23</v>
      </c>
      <c r="D235" s="70">
        <v>160727</v>
      </c>
      <c r="E235" s="71" t="s">
        <v>370</v>
      </c>
      <c r="F235" s="70" t="s">
        <v>66</v>
      </c>
      <c r="G235" s="70">
        <v>1</v>
      </c>
      <c r="H235" s="72">
        <v>3048.75</v>
      </c>
      <c r="I235" s="72">
        <v>3879.83</v>
      </c>
      <c r="J235" s="72">
        <f t="shared" si="24"/>
        <v>3048.75</v>
      </c>
      <c r="K235" s="75">
        <f t="shared" si="25"/>
        <v>3879.83</v>
      </c>
      <c r="L235" s="253"/>
      <c r="M235" s="253"/>
      <c r="N235" s="253"/>
    </row>
    <row r="236" spans="1:17">
      <c r="A236" s="70" t="s">
        <v>371</v>
      </c>
      <c r="B236" s="70" t="s">
        <v>18</v>
      </c>
      <c r="C236" s="70" t="s">
        <v>23</v>
      </c>
      <c r="D236" s="70">
        <v>160728</v>
      </c>
      <c r="E236" s="71" t="s">
        <v>372</v>
      </c>
      <c r="F236" s="70" t="s">
        <v>66</v>
      </c>
      <c r="G236" s="70">
        <v>1</v>
      </c>
      <c r="H236" s="72">
        <v>3288.95</v>
      </c>
      <c r="I236" s="72">
        <v>4185.51</v>
      </c>
      <c r="J236" s="72">
        <f t="shared" si="24"/>
        <v>3288.95</v>
      </c>
      <c r="K236" s="75">
        <f t="shared" si="25"/>
        <v>4185.51</v>
      </c>
      <c r="L236" s="253"/>
      <c r="M236" s="253"/>
      <c r="N236" s="253"/>
    </row>
    <row r="237" spans="1:17">
      <c r="A237" s="70" t="s">
        <v>373</v>
      </c>
      <c r="B237" s="70" t="s">
        <v>18</v>
      </c>
      <c r="C237" s="70" t="s">
        <v>23</v>
      </c>
      <c r="D237" s="70">
        <v>160729</v>
      </c>
      <c r="E237" s="71" t="s">
        <v>374</v>
      </c>
      <c r="F237" s="70" t="s">
        <v>66</v>
      </c>
      <c r="G237" s="70">
        <v>2</v>
      </c>
      <c r="H237" s="72">
        <v>4685.45</v>
      </c>
      <c r="I237" s="72">
        <v>5962.7</v>
      </c>
      <c r="J237" s="72">
        <f t="shared" si="24"/>
        <v>9370.9</v>
      </c>
      <c r="K237" s="75">
        <f t="shared" si="25"/>
        <v>11925.4</v>
      </c>
      <c r="L237" s="253"/>
      <c r="M237" s="253"/>
      <c r="N237" s="253"/>
    </row>
    <row r="238" spans="1:17">
      <c r="A238" s="70" t="s">
        <v>375</v>
      </c>
      <c r="B238" s="70" t="s">
        <v>29</v>
      </c>
      <c r="C238" s="70" t="s">
        <v>19</v>
      </c>
      <c r="D238" s="70">
        <v>39621</v>
      </c>
      <c r="E238" s="71" t="s">
        <v>149</v>
      </c>
      <c r="F238" s="70" t="s">
        <v>150</v>
      </c>
      <c r="G238" s="70">
        <v>3</v>
      </c>
      <c r="H238" s="72">
        <v>1327.19</v>
      </c>
      <c r="I238" s="72">
        <v>1688.98</v>
      </c>
      <c r="J238" s="72">
        <f t="shared" si="24"/>
        <v>3981.57</v>
      </c>
      <c r="K238" s="75">
        <f t="shared" si="25"/>
        <v>5066.9400000000005</v>
      </c>
      <c r="L238" s="253"/>
      <c r="M238" s="253"/>
      <c r="N238" s="253"/>
    </row>
    <row r="239" spans="1:17" ht="24.95" customHeight="1">
      <c r="A239" s="67" t="s">
        <v>376</v>
      </c>
      <c r="B239" s="67"/>
      <c r="C239" s="67"/>
      <c r="D239" s="67"/>
      <c r="E239" s="68" t="s">
        <v>153</v>
      </c>
      <c r="F239" s="67"/>
      <c r="G239" s="67"/>
      <c r="H239" s="69"/>
      <c r="I239" s="69"/>
      <c r="J239" s="69">
        <f>J240+J241</f>
        <v>1378.8372000000002</v>
      </c>
      <c r="K239" s="69">
        <f>K240+K241</f>
        <v>1754.4228000000001</v>
      </c>
      <c r="L239" s="253"/>
      <c r="M239" s="253"/>
      <c r="N239" s="253"/>
    </row>
    <row r="240" spans="1:17" s="10" customFormat="1" ht="45">
      <c r="A240" s="73" t="s">
        <v>377</v>
      </c>
      <c r="B240" s="73" t="s">
        <v>18</v>
      </c>
      <c r="C240" s="73" t="s">
        <v>19</v>
      </c>
      <c r="D240" s="70">
        <v>87904</v>
      </c>
      <c r="E240" s="71" t="s">
        <v>923</v>
      </c>
      <c r="F240" s="73" t="s">
        <v>21</v>
      </c>
      <c r="G240" s="73">
        <v>20.28</v>
      </c>
      <c r="H240" s="75">
        <v>7.39</v>
      </c>
      <c r="I240" s="75">
        <v>9.4</v>
      </c>
      <c r="J240" s="75">
        <f>G240*H240</f>
        <v>149.86920000000001</v>
      </c>
      <c r="K240" s="75">
        <f>G240*I240</f>
        <v>190.63200000000001</v>
      </c>
      <c r="L240" s="253"/>
      <c r="M240" s="253"/>
      <c r="N240" s="253"/>
      <c r="O240" s="253"/>
      <c r="P240" s="253"/>
      <c r="Q240" s="253"/>
    </row>
    <row r="241" spans="1:17" ht="45">
      <c r="A241" s="70" t="s">
        <v>378</v>
      </c>
      <c r="B241" s="70" t="s">
        <v>18</v>
      </c>
      <c r="C241" s="70" t="s">
        <v>19</v>
      </c>
      <c r="D241" s="70">
        <v>87779</v>
      </c>
      <c r="E241" s="71" t="s">
        <v>86</v>
      </c>
      <c r="F241" s="70" t="s">
        <v>21</v>
      </c>
      <c r="G241" s="70">
        <v>20.28</v>
      </c>
      <c r="H241" s="72">
        <v>60.6</v>
      </c>
      <c r="I241" s="72">
        <v>77.11</v>
      </c>
      <c r="J241" s="75">
        <f>G241*H241</f>
        <v>1228.9680000000001</v>
      </c>
      <c r="K241" s="75">
        <f>G241*I241</f>
        <v>1563.7908</v>
      </c>
      <c r="L241" s="253"/>
      <c r="M241" s="253"/>
      <c r="N241" s="253"/>
    </row>
    <row r="242" spans="1:17" ht="24.95" customHeight="1">
      <c r="A242" s="67" t="s">
        <v>379</v>
      </c>
      <c r="B242" s="67"/>
      <c r="C242" s="67"/>
      <c r="D242" s="67"/>
      <c r="E242" s="68" t="s">
        <v>88</v>
      </c>
      <c r="F242" s="67"/>
      <c r="G242" s="67"/>
      <c r="H242" s="69"/>
      <c r="I242" s="69"/>
      <c r="J242" s="69">
        <f>J243+J244</f>
        <v>334.34399999999994</v>
      </c>
      <c r="K242" s="69">
        <f>K243+K244</f>
        <v>425.44799999999998</v>
      </c>
      <c r="L242" s="253"/>
      <c r="M242" s="253"/>
      <c r="N242" s="253"/>
    </row>
    <row r="243" spans="1:17" ht="30">
      <c r="A243" s="70" t="s">
        <v>380</v>
      </c>
      <c r="B243" s="70" t="s">
        <v>29</v>
      </c>
      <c r="C243" s="70" t="s">
        <v>19</v>
      </c>
      <c r="D243" s="70">
        <v>4786</v>
      </c>
      <c r="E243" s="71" t="s">
        <v>90</v>
      </c>
      <c r="F243" s="70" t="s">
        <v>21</v>
      </c>
      <c r="G243" s="70">
        <v>2.4</v>
      </c>
      <c r="H243" s="72">
        <v>108.5</v>
      </c>
      <c r="I243" s="72">
        <v>138.07</v>
      </c>
      <c r="J243" s="72">
        <f>G243*H243</f>
        <v>260.39999999999998</v>
      </c>
      <c r="K243" s="72">
        <f>G243*I243</f>
        <v>331.36799999999999</v>
      </c>
      <c r="L243" s="253"/>
      <c r="M243" s="253"/>
      <c r="N243" s="253"/>
    </row>
    <row r="244" spans="1:17">
      <c r="A244" s="70" t="s">
        <v>381</v>
      </c>
      <c r="B244" s="70" t="s">
        <v>18</v>
      </c>
      <c r="C244" s="70" t="s">
        <v>829</v>
      </c>
      <c r="D244" s="70">
        <v>210041</v>
      </c>
      <c r="E244" s="71" t="s">
        <v>92</v>
      </c>
      <c r="F244" s="70" t="s">
        <v>21</v>
      </c>
      <c r="G244" s="70">
        <v>2.4</v>
      </c>
      <c r="H244" s="72">
        <v>30.81</v>
      </c>
      <c r="I244" s="72">
        <v>39.200000000000003</v>
      </c>
      <c r="J244" s="72">
        <f>G244*H244</f>
        <v>73.943999999999988</v>
      </c>
      <c r="K244" s="72">
        <f>G244*I244</f>
        <v>94.08</v>
      </c>
      <c r="L244" s="253"/>
      <c r="M244" s="253"/>
      <c r="N244" s="253"/>
    </row>
    <row r="245" spans="1:17" ht="24.95" customHeight="1">
      <c r="A245" s="67" t="s">
        <v>382</v>
      </c>
      <c r="B245" s="67"/>
      <c r="C245" s="67"/>
      <c r="D245" s="67"/>
      <c r="E245" s="68" t="s">
        <v>383</v>
      </c>
      <c r="F245" s="67"/>
      <c r="G245" s="67"/>
      <c r="H245" s="69"/>
      <c r="I245" s="69"/>
      <c r="J245" s="69">
        <f>J246+J247+J248+J249+J250</f>
        <v>62558.157999999996</v>
      </c>
      <c r="K245" s="69">
        <f>K246+K247+K248+K249+K250</f>
        <v>79609.207600000009</v>
      </c>
      <c r="L245" s="254"/>
      <c r="M245" s="253"/>
      <c r="N245" s="253"/>
    </row>
    <row r="246" spans="1:17" customFormat="1" ht="30">
      <c r="A246" s="70" t="s">
        <v>384</v>
      </c>
      <c r="B246" s="70" t="s">
        <v>18</v>
      </c>
      <c r="C246" s="70" t="s">
        <v>19</v>
      </c>
      <c r="D246" s="70">
        <v>96523</v>
      </c>
      <c r="E246" s="71" t="s">
        <v>249</v>
      </c>
      <c r="F246" s="70" t="s">
        <v>48</v>
      </c>
      <c r="G246" s="70">
        <v>0.8</v>
      </c>
      <c r="H246" s="72">
        <v>85.62</v>
      </c>
      <c r="I246" s="72">
        <v>108.96</v>
      </c>
      <c r="J246" s="72">
        <f>G246*H246</f>
        <v>68.496000000000009</v>
      </c>
      <c r="K246" s="72">
        <f>G246*I246</f>
        <v>87.168000000000006</v>
      </c>
      <c r="L246" s="256"/>
      <c r="M246" s="256"/>
      <c r="N246" s="256"/>
      <c r="O246" s="252"/>
      <c r="P246" s="252"/>
      <c r="Q246" s="252"/>
    </row>
    <row r="247" spans="1:17" ht="30">
      <c r="A247" s="70" t="s">
        <v>385</v>
      </c>
      <c r="B247" s="70" t="s">
        <v>18</v>
      </c>
      <c r="C247" s="70" t="s">
        <v>19</v>
      </c>
      <c r="D247" s="70">
        <v>96616</v>
      </c>
      <c r="E247" s="71" t="s">
        <v>70</v>
      </c>
      <c r="F247" s="70" t="s">
        <v>48</v>
      </c>
      <c r="G247" s="70">
        <v>0.25</v>
      </c>
      <c r="H247" s="72">
        <v>582.85</v>
      </c>
      <c r="I247" s="72">
        <v>741.73</v>
      </c>
      <c r="J247" s="72">
        <f>G247*H247</f>
        <v>145.71250000000001</v>
      </c>
      <c r="K247" s="72">
        <f>G247*I247</f>
        <v>185.4325</v>
      </c>
      <c r="L247" s="253"/>
      <c r="M247" s="253"/>
      <c r="N247" s="253"/>
    </row>
    <row r="248" spans="1:17">
      <c r="A248" s="70" t="s">
        <v>386</v>
      </c>
      <c r="B248" s="70" t="s">
        <v>18</v>
      </c>
      <c r="C248" s="70" t="s">
        <v>23</v>
      </c>
      <c r="D248" s="70">
        <v>40727</v>
      </c>
      <c r="E248" s="71" t="s">
        <v>72</v>
      </c>
      <c r="F248" s="70" t="s">
        <v>73</v>
      </c>
      <c r="G248" s="70">
        <v>3013.83</v>
      </c>
      <c r="H248" s="72">
        <v>15.85</v>
      </c>
      <c r="I248" s="72">
        <v>20.170000000000002</v>
      </c>
      <c r="J248" s="72">
        <f>G248*H248</f>
        <v>47769.205499999996</v>
      </c>
      <c r="K248" s="72">
        <f>G248*I248</f>
        <v>60788.951100000006</v>
      </c>
      <c r="L248" s="253"/>
      <c r="M248" s="253"/>
      <c r="N248" s="253"/>
    </row>
    <row r="249" spans="1:17" ht="30">
      <c r="A249" s="70" t="s">
        <v>387</v>
      </c>
      <c r="B249" s="70" t="s">
        <v>18</v>
      </c>
      <c r="C249" s="70" t="s">
        <v>19</v>
      </c>
      <c r="D249" s="70">
        <v>99855</v>
      </c>
      <c r="E249" s="71" t="s">
        <v>77</v>
      </c>
      <c r="F249" s="70" t="s">
        <v>25</v>
      </c>
      <c r="G249" s="70">
        <v>22.2</v>
      </c>
      <c r="H249" s="72">
        <v>103.98</v>
      </c>
      <c r="I249" s="72">
        <v>132.32</v>
      </c>
      <c r="J249" s="72">
        <f>G249*H249</f>
        <v>2308.3560000000002</v>
      </c>
      <c r="K249" s="72">
        <f>G249*I249</f>
        <v>2937.5039999999999</v>
      </c>
      <c r="L249" s="253"/>
      <c r="M249" s="253"/>
      <c r="N249" s="253"/>
    </row>
    <row r="250" spans="1:17" ht="60">
      <c r="A250" s="70" t="s">
        <v>928</v>
      </c>
      <c r="B250" s="70" t="s">
        <v>18</v>
      </c>
      <c r="C250" s="70" t="s">
        <v>19</v>
      </c>
      <c r="D250" s="70">
        <v>99837</v>
      </c>
      <c r="E250" s="71" t="s">
        <v>75</v>
      </c>
      <c r="F250" s="70" t="s">
        <v>25</v>
      </c>
      <c r="G250" s="70">
        <v>22.2</v>
      </c>
      <c r="H250" s="72">
        <v>552.54</v>
      </c>
      <c r="I250" s="72">
        <v>703.16</v>
      </c>
      <c r="J250" s="72">
        <f>G250*H250</f>
        <v>12266.387999999999</v>
      </c>
      <c r="K250" s="72">
        <f>G250*I250</f>
        <v>15610.151999999998</v>
      </c>
      <c r="L250" s="253"/>
      <c r="M250" s="253"/>
      <c r="N250" s="253"/>
    </row>
    <row r="251" spans="1:17" ht="24.95" customHeight="1">
      <c r="A251" s="67" t="s">
        <v>388</v>
      </c>
      <c r="B251" s="67"/>
      <c r="C251" s="67"/>
      <c r="D251" s="67"/>
      <c r="E251" s="68" t="s">
        <v>79</v>
      </c>
      <c r="F251" s="67"/>
      <c r="G251" s="67"/>
      <c r="H251" s="69"/>
      <c r="I251" s="69"/>
      <c r="J251" s="69">
        <f>J252</f>
        <v>4027.1453999999999</v>
      </c>
      <c r="K251" s="69">
        <f>K252</f>
        <v>5124.7535999999991</v>
      </c>
      <c r="L251" s="253"/>
      <c r="M251" s="253"/>
      <c r="N251" s="253"/>
    </row>
    <row r="252" spans="1:17" ht="30">
      <c r="A252" s="70" t="s">
        <v>389</v>
      </c>
      <c r="B252" s="70" t="s">
        <v>18</v>
      </c>
      <c r="C252" s="70" t="s">
        <v>19</v>
      </c>
      <c r="D252" s="70">
        <v>99855</v>
      </c>
      <c r="E252" s="71" t="s">
        <v>77</v>
      </c>
      <c r="F252" s="70" t="s">
        <v>25</v>
      </c>
      <c r="G252" s="70">
        <v>38.729999999999997</v>
      </c>
      <c r="H252" s="72">
        <v>103.98</v>
      </c>
      <c r="I252" s="72">
        <v>132.32</v>
      </c>
      <c r="J252" s="72">
        <f>G252*H252</f>
        <v>4027.1453999999999</v>
      </c>
      <c r="K252" s="72">
        <f>G252*I252</f>
        <v>5124.7535999999991</v>
      </c>
      <c r="L252" s="253"/>
      <c r="M252" s="253"/>
      <c r="N252" s="253"/>
    </row>
    <row r="253" spans="1:17" ht="24.95" customHeight="1">
      <c r="A253" s="67" t="s">
        <v>390</v>
      </c>
      <c r="B253" s="67"/>
      <c r="C253" s="67"/>
      <c r="D253" s="67"/>
      <c r="E253" s="68" t="s">
        <v>96</v>
      </c>
      <c r="F253" s="67"/>
      <c r="G253" s="67"/>
      <c r="H253" s="69"/>
      <c r="I253" s="69"/>
      <c r="J253" s="69">
        <f>J254+J255+J256+J257</f>
        <v>9931.1092000000008</v>
      </c>
      <c r="K253" s="69">
        <f>K254+K255+K256+K257</f>
        <v>12636.840600000001</v>
      </c>
      <c r="L253" s="253"/>
      <c r="M253" s="253"/>
      <c r="N253" s="253"/>
    </row>
    <row r="254" spans="1:17" s="10" customFormat="1">
      <c r="A254" s="73" t="s">
        <v>391</v>
      </c>
      <c r="B254" s="73" t="s">
        <v>18</v>
      </c>
      <c r="C254" s="73" t="s">
        <v>19</v>
      </c>
      <c r="D254" s="73">
        <v>88485</v>
      </c>
      <c r="E254" s="74" t="s">
        <v>98</v>
      </c>
      <c r="F254" s="73" t="s">
        <v>21</v>
      </c>
      <c r="G254" s="73">
        <v>20.28</v>
      </c>
      <c r="H254" s="75">
        <v>3.41</v>
      </c>
      <c r="I254" s="75">
        <v>4.33</v>
      </c>
      <c r="J254" s="75">
        <f>G254*H254</f>
        <v>69.154800000000009</v>
      </c>
      <c r="K254" s="75">
        <f>G254*I254</f>
        <v>87.812400000000011</v>
      </c>
      <c r="L254" s="253"/>
      <c r="M254" s="253"/>
      <c r="N254" s="253"/>
      <c r="O254" s="253"/>
      <c r="P254" s="253"/>
      <c r="Q254" s="253"/>
    </row>
    <row r="255" spans="1:17" s="10" customFormat="1" ht="30">
      <c r="A255" s="73" t="s">
        <v>392</v>
      </c>
      <c r="B255" s="73" t="s">
        <v>18</v>
      </c>
      <c r="C255" s="73" t="s">
        <v>19</v>
      </c>
      <c r="D255" s="73">
        <v>88489</v>
      </c>
      <c r="E255" s="74" t="s">
        <v>100</v>
      </c>
      <c r="F255" s="73" t="s">
        <v>21</v>
      </c>
      <c r="G255" s="73">
        <v>20.28</v>
      </c>
      <c r="H255" s="75">
        <v>12.45</v>
      </c>
      <c r="I255" s="75">
        <v>15.85</v>
      </c>
      <c r="J255" s="75">
        <f>G255*H255</f>
        <v>252.48599999999999</v>
      </c>
      <c r="K255" s="75">
        <f>G255*I255</f>
        <v>321.43799999999999</v>
      </c>
      <c r="L255" s="253"/>
      <c r="M255" s="253"/>
      <c r="N255" s="253"/>
      <c r="O255" s="253"/>
      <c r="P255" s="253"/>
      <c r="Q255" s="253"/>
    </row>
    <row r="256" spans="1:17" ht="45">
      <c r="A256" s="70" t="s">
        <v>393</v>
      </c>
      <c r="B256" s="70" t="s">
        <v>18</v>
      </c>
      <c r="C256" s="70" t="s">
        <v>19</v>
      </c>
      <c r="D256" s="70">
        <v>100722</v>
      </c>
      <c r="E256" s="71" t="s">
        <v>102</v>
      </c>
      <c r="F256" s="70" t="s">
        <v>21</v>
      </c>
      <c r="G256" s="70">
        <v>223.58</v>
      </c>
      <c r="H256" s="72">
        <v>21.29</v>
      </c>
      <c r="I256" s="72">
        <v>27.09</v>
      </c>
      <c r="J256" s="75">
        <f>G256*H256</f>
        <v>4760.0182000000004</v>
      </c>
      <c r="K256" s="75">
        <f>G256*I256</f>
        <v>6056.7822000000006</v>
      </c>
      <c r="L256" s="253"/>
      <c r="M256" s="253"/>
      <c r="N256" s="253"/>
    </row>
    <row r="257" spans="1:17" ht="45">
      <c r="A257" s="70" t="s">
        <v>394</v>
      </c>
      <c r="B257" s="70" t="s">
        <v>18</v>
      </c>
      <c r="C257" s="70" t="s">
        <v>19</v>
      </c>
      <c r="D257" s="70">
        <v>100746</v>
      </c>
      <c r="E257" s="71" t="s">
        <v>104</v>
      </c>
      <c r="F257" s="70" t="s">
        <v>21</v>
      </c>
      <c r="G257" s="70">
        <v>223.58</v>
      </c>
      <c r="H257" s="72">
        <v>21.69</v>
      </c>
      <c r="I257" s="72">
        <v>27.6</v>
      </c>
      <c r="J257" s="75">
        <f>G257*H257</f>
        <v>4849.4502000000002</v>
      </c>
      <c r="K257" s="75">
        <f>G257*I257</f>
        <v>6170.8080000000009</v>
      </c>
      <c r="L257" s="253"/>
      <c r="M257" s="253"/>
      <c r="N257" s="253"/>
    </row>
    <row r="258" spans="1:17" ht="24.95" customHeight="1">
      <c r="A258" s="67" t="s">
        <v>395</v>
      </c>
      <c r="B258" s="67"/>
      <c r="C258" s="67"/>
      <c r="D258" s="67"/>
      <c r="E258" s="68" t="s">
        <v>106</v>
      </c>
      <c r="F258" s="67"/>
      <c r="G258" s="67"/>
      <c r="H258" s="69"/>
      <c r="I258" s="69"/>
      <c r="J258" s="69">
        <f>J259+J260+J261+J262+J263+J264+J265+J266+J267</f>
        <v>9557.2527999999984</v>
      </c>
      <c r="K258" s="69">
        <f>K259+K260+K261+K262+K263+K264+K265+K266+K267</f>
        <v>12161.877100000002</v>
      </c>
      <c r="L258" s="253"/>
      <c r="M258" s="253"/>
      <c r="N258" s="253"/>
    </row>
    <row r="259" spans="1:17">
      <c r="A259" s="70" t="s">
        <v>396</v>
      </c>
      <c r="B259" s="70" t="s">
        <v>18</v>
      </c>
      <c r="C259" s="70" t="s">
        <v>23</v>
      </c>
      <c r="D259" s="70">
        <v>160673</v>
      </c>
      <c r="E259" s="71" t="s">
        <v>330</v>
      </c>
      <c r="F259" s="70" t="s">
        <v>66</v>
      </c>
      <c r="G259" s="70">
        <v>1</v>
      </c>
      <c r="H259" s="72">
        <v>782.46</v>
      </c>
      <c r="I259" s="72">
        <v>995.75</v>
      </c>
      <c r="J259" s="72">
        <f>G259*H259</f>
        <v>782.46</v>
      </c>
      <c r="K259" s="72">
        <f>G259*I259</f>
        <v>995.75</v>
      </c>
      <c r="L259" s="253"/>
      <c r="M259" s="253"/>
      <c r="N259" s="253"/>
    </row>
    <row r="260" spans="1:17" ht="30">
      <c r="A260" s="70" t="s">
        <v>397</v>
      </c>
      <c r="B260" s="70" t="s">
        <v>18</v>
      </c>
      <c r="C260" s="70" t="s">
        <v>23</v>
      </c>
      <c r="D260" s="70">
        <v>160674</v>
      </c>
      <c r="E260" s="71" t="s">
        <v>332</v>
      </c>
      <c r="F260" s="70" t="s">
        <v>66</v>
      </c>
      <c r="G260" s="70">
        <v>8</v>
      </c>
      <c r="H260" s="72">
        <v>82.69</v>
      </c>
      <c r="I260" s="72">
        <v>105.23</v>
      </c>
      <c r="J260" s="72">
        <f t="shared" ref="J260:J267" si="26">G260*H260</f>
        <v>661.52</v>
      </c>
      <c r="K260" s="72">
        <f t="shared" ref="K260:K267" si="27">G260*I260</f>
        <v>841.84</v>
      </c>
      <c r="L260" s="253"/>
      <c r="M260" s="253"/>
      <c r="N260" s="253"/>
    </row>
    <row r="261" spans="1:17">
      <c r="A261" s="70" t="s">
        <v>398</v>
      </c>
      <c r="B261" s="70" t="s">
        <v>18</v>
      </c>
      <c r="C261" s="70" t="s">
        <v>23</v>
      </c>
      <c r="D261" s="70" t="s">
        <v>334</v>
      </c>
      <c r="E261" s="71" t="s">
        <v>335</v>
      </c>
      <c r="F261" s="70" t="s">
        <v>66</v>
      </c>
      <c r="G261" s="70">
        <v>8</v>
      </c>
      <c r="H261" s="72">
        <v>161.80000000000001</v>
      </c>
      <c r="I261" s="72">
        <v>205.9</v>
      </c>
      <c r="J261" s="72">
        <f t="shared" si="26"/>
        <v>1294.4000000000001</v>
      </c>
      <c r="K261" s="72">
        <f t="shared" si="27"/>
        <v>1647.2</v>
      </c>
      <c r="L261" s="253"/>
      <c r="M261" s="253"/>
      <c r="N261" s="253"/>
    </row>
    <row r="262" spans="1:17" ht="30">
      <c r="A262" s="70" t="s">
        <v>399</v>
      </c>
      <c r="B262" s="70" t="s">
        <v>18</v>
      </c>
      <c r="C262" s="70" t="s">
        <v>23</v>
      </c>
      <c r="D262" s="70">
        <v>160716</v>
      </c>
      <c r="E262" s="71" t="s">
        <v>337</v>
      </c>
      <c r="F262" s="70" t="s">
        <v>25</v>
      </c>
      <c r="G262" s="70">
        <v>92.73</v>
      </c>
      <c r="H262" s="72">
        <v>25.36</v>
      </c>
      <c r="I262" s="72">
        <v>32.270000000000003</v>
      </c>
      <c r="J262" s="72">
        <f t="shared" si="26"/>
        <v>2351.6327999999999</v>
      </c>
      <c r="K262" s="72">
        <f t="shared" si="27"/>
        <v>2992.3971000000006</v>
      </c>
      <c r="L262" s="253"/>
      <c r="M262" s="253"/>
      <c r="N262" s="253"/>
    </row>
    <row r="263" spans="1:17" ht="30">
      <c r="A263" s="70" t="s">
        <v>400</v>
      </c>
      <c r="B263" s="70" t="s">
        <v>18</v>
      </c>
      <c r="C263" s="70" t="s">
        <v>116</v>
      </c>
      <c r="D263" s="70" t="s">
        <v>117</v>
      </c>
      <c r="E263" s="71" t="s">
        <v>118</v>
      </c>
      <c r="F263" s="70" t="s">
        <v>66</v>
      </c>
      <c r="G263" s="70">
        <v>20</v>
      </c>
      <c r="H263" s="72">
        <v>82.51</v>
      </c>
      <c r="I263" s="72">
        <v>105</v>
      </c>
      <c r="J263" s="72">
        <f t="shared" si="26"/>
        <v>1650.2</v>
      </c>
      <c r="K263" s="72">
        <f t="shared" si="27"/>
        <v>2100</v>
      </c>
      <c r="L263" s="253"/>
      <c r="M263" s="253"/>
      <c r="N263" s="253"/>
    </row>
    <row r="264" spans="1:17">
      <c r="A264" s="70" t="s">
        <v>401</v>
      </c>
      <c r="B264" s="70" t="s">
        <v>18</v>
      </c>
      <c r="C264" s="70" t="s">
        <v>23</v>
      </c>
      <c r="D264" s="70">
        <v>210042</v>
      </c>
      <c r="E264" s="71" t="s">
        <v>108</v>
      </c>
      <c r="F264" s="70" t="s">
        <v>66</v>
      </c>
      <c r="G264" s="70">
        <v>31</v>
      </c>
      <c r="H264" s="72">
        <v>42.49</v>
      </c>
      <c r="I264" s="72">
        <v>54.07</v>
      </c>
      <c r="J264" s="72">
        <f t="shared" si="26"/>
        <v>1317.19</v>
      </c>
      <c r="K264" s="72">
        <f t="shared" si="27"/>
        <v>1676.17</v>
      </c>
      <c r="L264" s="253"/>
      <c r="M264" s="253"/>
      <c r="N264" s="253"/>
    </row>
    <row r="265" spans="1:17" ht="30">
      <c r="A265" s="70" t="s">
        <v>402</v>
      </c>
      <c r="B265" s="70" t="s">
        <v>18</v>
      </c>
      <c r="C265" s="70" t="s">
        <v>23</v>
      </c>
      <c r="D265" s="70">
        <v>210043</v>
      </c>
      <c r="E265" s="71" t="s">
        <v>110</v>
      </c>
      <c r="F265" s="70" t="s">
        <v>66</v>
      </c>
      <c r="G265" s="70">
        <v>25</v>
      </c>
      <c r="H265" s="72">
        <v>27.63</v>
      </c>
      <c r="I265" s="72">
        <v>35.159999999999997</v>
      </c>
      <c r="J265" s="72">
        <f t="shared" si="26"/>
        <v>690.75</v>
      </c>
      <c r="K265" s="72">
        <f t="shared" si="27"/>
        <v>878.99999999999989</v>
      </c>
      <c r="L265" s="253"/>
      <c r="M265" s="253"/>
      <c r="N265" s="253"/>
    </row>
    <row r="266" spans="1:17">
      <c r="A266" s="70" t="s">
        <v>403</v>
      </c>
      <c r="B266" s="70" t="s">
        <v>18</v>
      </c>
      <c r="C266" s="70" t="s">
        <v>23</v>
      </c>
      <c r="D266" s="70">
        <v>53</v>
      </c>
      <c r="E266" s="71" t="s">
        <v>112</v>
      </c>
      <c r="F266" s="70" t="s">
        <v>66</v>
      </c>
      <c r="G266" s="70">
        <v>2</v>
      </c>
      <c r="H266" s="72">
        <v>47.9</v>
      </c>
      <c r="I266" s="72">
        <v>60.95</v>
      </c>
      <c r="J266" s="72">
        <f t="shared" si="26"/>
        <v>95.8</v>
      </c>
      <c r="K266" s="72">
        <f t="shared" si="27"/>
        <v>121.9</v>
      </c>
      <c r="L266" s="253"/>
      <c r="M266" s="253"/>
      <c r="N266" s="253"/>
    </row>
    <row r="267" spans="1:17">
      <c r="A267" s="70" t="s">
        <v>404</v>
      </c>
      <c r="B267" s="70" t="s">
        <v>18</v>
      </c>
      <c r="C267" s="70" t="s">
        <v>23</v>
      </c>
      <c r="D267" s="70">
        <v>52</v>
      </c>
      <c r="E267" s="71" t="s">
        <v>114</v>
      </c>
      <c r="F267" s="70" t="s">
        <v>66</v>
      </c>
      <c r="G267" s="70">
        <v>14</v>
      </c>
      <c r="H267" s="72">
        <v>50.95</v>
      </c>
      <c r="I267" s="72">
        <v>64.83</v>
      </c>
      <c r="J267" s="72">
        <f t="shared" si="26"/>
        <v>713.30000000000007</v>
      </c>
      <c r="K267" s="72">
        <f t="shared" si="27"/>
        <v>907.62</v>
      </c>
      <c r="L267" s="253"/>
      <c r="M267" s="253"/>
      <c r="N267" s="253"/>
    </row>
    <row r="268" spans="1:17" ht="24.95" customHeight="1">
      <c r="A268" s="67" t="s">
        <v>405</v>
      </c>
      <c r="B268" s="67"/>
      <c r="C268" s="67"/>
      <c r="D268" s="67"/>
      <c r="E268" s="68" t="s">
        <v>120</v>
      </c>
      <c r="F268" s="67"/>
      <c r="G268" s="67"/>
      <c r="H268" s="69"/>
      <c r="I268" s="69"/>
      <c r="J268" s="69">
        <f>J269</f>
        <v>117.98800000000001</v>
      </c>
      <c r="K268" s="69">
        <f>K269</f>
        <v>149.75399999999999</v>
      </c>
      <c r="L268" s="253"/>
      <c r="M268" s="253"/>
      <c r="N268" s="253"/>
    </row>
    <row r="269" spans="1:17">
      <c r="A269" s="70" t="s">
        <v>406</v>
      </c>
      <c r="B269" s="70" t="s">
        <v>18</v>
      </c>
      <c r="C269" s="70" t="s">
        <v>23</v>
      </c>
      <c r="D269" s="70">
        <v>101</v>
      </c>
      <c r="E269" s="71" t="s">
        <v>120</v>
      </c>
      <c r="F269" s="70" t="s">
        <v>21</v>
      </c>
      <c r="G269" s="70">
        <v>90.76</v>
      </c>
      <c r="H269" s="72">
        <v>1.3</v>
      </c>
      <c r="I269" s="72">
        <v>1.65</v>
      </c>
      <c r="J269" s="72">
        <f>G269*H269</f>
        <v>117.98800000000001</v>
      </c>
      <c r="K269" s="72">
        <f>G269*I269</f>
        <v>149.75399999999999</v>
      </c>
      <c r="L269" s="253"/>
      <c r="M269" s="253"/>
      <c r="N269" s="253"/>
    </row>
    <row r="270" spans="1:17" s="11" customFormat="1" ht="24.95" customHeight="1">
      <c r="A270" s="64" t="s">
        <v>407</v>
      </c>
      <c r="B270" s="64"/>
      <c r="C270" s="64"/>
      <c r="D270" s="64"/>
      <c r="E270" s="65" t="s">
        <v>408</v>
      </c>
      <c r="F270" s="64"/>
      <c r="G270" s="64"/>
      <c r="H270" s="66"/>
      <c r="I270" s="66"/>
      <c r="J270" s="66">
        <f>J271+J278+J288+J291+J294+J297+J303+J306+J311+J324</f>
        <v>103539.75640000001</v>
      </c>
      <c r="K270" s="66">
        <f>K271+K278+K288+K291+K294+K297+K303+K306+K311+K324</f>
        <v>131761.05379999999</v>
      </c>
      <c r="L270" s="257"/>
      <c r="M270" s="257"/>
      <c r="N270" s="257"/>
      <c r="O270" s="250"/>
      <c r="P270" s="250"/>
      <c r="Q270" s="250"/>
    </row>
    <row r="271" spans="1:17" ht="24.95" customHeight="1">
      <c r="A271" s="67" t="s">
        <v>409</v>
      </c>
      <c r="B271" s="67"/>
      <c r="C271" s="67"/>
      <c r="D271" s="67"/>
      <c r="E271" s="68" t="s">
        <v>16</v>
      </c>
      <c r="F271" s="67"/>
      <c r="G271" s="67"/>
      <c r="H271" s="69"/>
      <c r="I271" s="69"/>
      <c r="J271" s="69">
        <f>J272+J273+J274+J275+J276+J277</f>
        <v>16962.026100000003</v>
      </c>
      <c r="K271" s="69">
        <f>K272+K273+K274+K275+K276+K277</f>
        <v>21585.414199999999</v>
      </c>
      <c r="L271" s="253"/>
      <c r="M271" s="253"/>
      <c r="N271" s="253"/>
    </row>
    <row r="272" spans="1:17" ht="30">
      <c r="A272" s="70" t="s">
        <v>410</v>
      </c>
      <c r="B272" s="70" t="s">
        <v>18</v>
      </c>
      <c r="C272" s="70" t="s">
        <v>19</v>
      </c>
      <c r="D272" s="70">
        <v>103689</v>
      </c>
      <c r="E272" s="71" t="s">
        <v>20</v>
      </c>
      <c r="F272" s="70" t="s">
        <v>21</v>
      </c>
      <c r="G272" s="70">
        <v>2.8</v>
      </c>
      <c r="H272" s="72">
        <v>303.36</v>
      </c>
      <c r="I272" s="72">
        <v>386.05</v>
      </c>
      <c r="J272" s="72">
        <f t="shared" ref="J272:J277" si="28">G272*H272</f>
        <v>849.40800000000002</v>
      </c>
      <c r="K272" s="72">
        <f t="shared" ref="K272:K277" si="29">G272*I272</f>
        <v>1080.94</v>
      </c>
      <c r="L272" s="253"/>
      <c r="M272" s="253"/>
      <c r="N272" s="253"/>
    </row>
    <row r="273" spans="1:14">
      <c r="A273" s="70" t="s">
        <v>411</v>
      </c>
      <c r="B273" s="70" t="s">
        <v>18</v>
      </c>
      <c r="C273" s="70" t="s">
        <v>23</v>
      </c>
      <c r="D273" s="70">
        <v>160715</v>
      </c>
      <c r="E273" s="71" t="s">
        <v>24</v>
      </c>
      <c r="F273" s="70" t="s">
        <v>25</v>
      </c>
      <c r="G273" s="70">
        <v>25.3</v>
      </c>
      <c r="H273" s="72">
        <v>55.51</v>
      </c>
      <c r="I273" s="72">
        <v>70.64</v>
      </c>
      <c r="J273" s="72">
        <f t="shared" si="28"/>
        <v>1404.403</v>
      </c>
      <c r="K273" s="72">
        <f t="shared" si="29"/>
        <v>1787.192</v>
      </c>
      <c r="L273" s="253"/>
      <c r="M273" s="253"/>
      <c r="N273" s="253"/>
    </row>
    <row r="274" spans="1:14" ht="30">
      <c r="A274" s="70" t="s">
        <v>412</v>
      </c>
      <c r="B274" s="70" t="s">
        <v>18</v>
      </c>
      <c r="C274" s="70" t="s">
        <v>19</v>
      </c>
      <c r="D274" s="70">
        <v>93584</v>
      </c>
      <c r="E274" s="71" t="s">
        <v>27</v>
      </c>
      <c r="F274" s="70" t="s">
        <v>21</v>
      </c>
      <c r="G274" s="70">
        <v>9</v>
      </c>
      <c r="H274" s="72">
        <v>839.45</v>
      </c>
      <c r="I274" s="72">
        <v>1068.28</v>
      </c>
      <c r="J274" s="72">
        <f t="shared" si="28"/>
        <v>7555.05</v>
      </c>
      <c r="K274" s="72">
        <f t="shared" si="29"/>
        <v>9614.52</v>
      </c>
      <c r="L274" s="253"/>
      <c r="M274" s="253"/>
      <c r="N274" s="253"/>
    </row>
    <row r="275" spans="1:14">
      <c r="A275" s="70" t="s">
        <v>413</v>
      </c>
      <c r="B275" s="70" t="s">
        <v>29</v>
      </c>
      <c r="C275" s="70" t="s">
        <v>19</v>
      </c>
      <c r="D275" s="70">
        <v>2707</v>
      </c>
      <c r="E275" s="71" t="s">
        <v>30</v>
      </c>
      <c r="F275" s="70" t="s">
        <v>31</v>
      </c>
      <c r="G275" s="70">
        <v>40</v>
      </c>
      <c r="H275" s="72">
        <v>106.41</v>
      </c>
      <c r="I275" s="72">
        <v>135.41</v>
      </c>
      <c r="J275" s="72">
        <f t="shared" si="28"/>
        <v>4256.3999999999996</v>
      </c>
      <c r="K275" s="72">
        <f t="shared" si="29"/>
        <v>5416.4</v>
      </c>
      <c r="L275" s="253"/>
      <c r="M275" s="253"/>
      <c r="N275" s="253"/>
    </row>
    <row r="276" spans="1:14">
      <c r="A276" s="70" t="s">
        <v>414</v>
      </c>
      <c r="B276" s="70" t="s">
        <v>18</v>
      </c>
      <c r="C276" s="70" t="s">
        <v>23</v>
      </c>
      <c r="D276" s="70">
        <v>339</v>
      </c>
      <c r="E276" s="71" t="s">
        <v>33</v>
      </c>
      <c r="F276" s="70" t="s">
        <v>21</v>
      </c>
      <c r="G276" s="70">
        <v>14.54</v>
      </c>
      <c r="H276" s="72">
        <v>48.94</v>
      </c>
      <c r="I276" s="72">
        <v>62.28</v>
      </c>
      <c r="J276" s="72">
        <f t="shared" si="28"/>
        <v>711.58759999999995</v>
      </c>
      <c r="K276" s="72">
        <f t="shared" si="29"/>
        <v>905.55119999999999</v>
      </c>
      <c r="L276" s="253"/>
      <c r="M276" s="253"/>
      <c r="N276" s="253"/>
    </row>
    <row r="277" spans="1:14">
      <c r="A277" s="70" t="s">
        <v>415</v>
      </c>
      <c r="B277" s="70" t="s">
        <v>18</v>
      </c>
      <c r="C277" s="70" t="s">
        <v>23</v>
      </c>
      <c r="D277" s="70">
        <v>160676</v>
      </c>
      <c r="E277" s="71" t="s">
        <v>200</v>
      </c>
      <c r="F277" s="70" t="s">
        <v>25</v>
      </c>
      <c r="G277" s="70">
        <v>44.55</v>
      </c>
      <c r="H277" s="72">
        <v>49.05</v>
      </c>
      <c r="I277" s="72">
        <v>62.42</v>
      </c>
      <c r="J277" s="72">
        <f t="shared" si="28"/>
        <v>2185.1774999999998</v>
      </c>
      <c r="K277" s="72">
        <f t="shared" si="29"/>
        <v>2780.8109999999997</v>
      </c>
      <c r="L277" s="253"/>
      <c r="M277" s="253"/>
      <c r="N277" s="253"/>
    </row>
    <row r="278" spans="1:14" ht="24.95" customHeight="1">
      <c r="A278" s="67" t="s">
        <v>416</v>
      </c>
      <c r="B278" s="67"/>
      <c r="C278" s="67"/>
      <c r="D278" s="67"/>
      <c r="E278" s="68" t="s">
        <v>35</v>
      </c>
      <c r="F278" s="67"/>
      <c r="G278" s="67"/>
      <c r="H278" s="69"/>
      <c r="I278" s="69"/>
      <c r="J278" s="69">
        <f>J279+J280+J281+J282+J283+J284+J285+J286+J287</f>
        <v>1652.7281</v>
      </c>
      <c r="K278" s="69">
        <f>K279+K280+K281+K282+K283+K284+K285+K286+K287</f>
        <v>2102.8697999999999</v>
      </c>
      <c r="L278" s="253"/>
      <c r="M278" s="253"/>
      <c r="N278" s="253"/>
    </row>
    <row r="279" spans="1:14">
      <c r="A279" s="70" t="s">
        <v>417</v>
      </c>
      <c r="B279" s="70" t="s">
        <v>18</v>
      </c>
      <c r="C279" s="70" t="s">
        <v>19</v>
      </c>
      <c r="D279" s="70">
        <v>97644</v>
      </c>
      <c r="E279" s="71" t="s">
        <v>37</v>
      </c>
      <c r="F279" s="70" t="s">
        <v>21</v>
      </c>
      <c r="G279" s="70">
        <v>4.41</v>
      </c>
      <c r="H279" s="72">
        <v>7.94</v>
      </c>
      <c r="I279" s="72">
        <v>10.1</v>
      </c>
      <c r="J279" s="72">
        <f>G279*H279</f>
        <v>35.0154</v>
      </c>
      <c r="K279" s="72">
        <f>G279*I279</f>
        <v>44.540999999999997</v>
      </c>
      <c r="L279" s="253"/>
      <c r="M279" s="253"/>
      <c r="N279" s="253"/>
    </row>
    <row r="280" spans="1:14">
      <c r="A280" s="70" t="s">
        <v>418</v>
      </c>
      <c r="B280" s="70" t="s">
        <v>18</v>
      </c>
      <c r="C280" s="70" t="s">
        <v>23</v>
      </c>
      <c r="D280" s="70">
        <v>160690</v>
      </c>
      <c r="E280" s="71" t="s">
        <v>41</v>
      </c>
      <c r="F280" s="70" t="s">
        <v>21</v>
      </c>
      <c r="G280" s="70">
        <v>5.88</v>
      </c>
      <c r="H280" s="72">
        <v>3.91</v>
      </c>
      <c r="I280" s="72">
        <v>4.97</v>
      </c>
      <c r="J280" s="72">
        <f t="shared" ref="J280:J287" si="30">G280*H280</f>
        <v>22.9908</v>
      </c>
      <c r="K280" s="72">
        <f t="shared" ref="K280:K287" si="31">G280*I280</f>
        <v>29.223599999999998</v>
      </c>
      <c r="L280" s="253"/>
      <c r="M280" s="253"/>
      <c r="N280" s="253"/>
    </row>
    <row r="281" spans="1:14">
      <c r="A281" s="70" t="s">
        <v>419</v>
      </c>
      <c r="B281" s="70" t="s">
        <v>18</v>
      </c>
      <c r="C281" s="70" t="s">
        <v>23</v>
      </c>
      <c r="D281" s="70">
        <v>72</v>
      </c>
      <c r="E281" s="71" t="s">
        <v>43</v>
      </c>
      <c r="F281" s="70" t="s">
        <v>25</v>
      </c>
      <c r="G281" s="70">
        <v>18.95</v>
      </c>
      <c r="H281" s="72">
        <v>3.91</v>
      </c>
      <c r="I281" s="72">
        <v>4.97</v>
      </c>
      <c r="J281" s="72">
        <f t="shared" si="30"/>
        <v>74.094499999999996</v>
      </c>
      <c r="K281" s="72">
        <f t="shared" si="31"/>
        <v>94.181499999999986</v>
      </c>
      <c r="L281" s="253"/>
      <c r="M281" s="253"/>
      <c r="N281" s="253"/>
    </row>
    <row r="282" spans="1:14">
      <c r="A282" s="70" t="s">
        <v>420</v>
      </c>
      <c r="B282" s="70" t="s">
        <v>18</v>
      </c>
      <c r="C282" s="70" t="s">
        <v>23</v>
      </c>
      <c r="D282" s="70">
        <v>71</v>
      </c>
      <c r="E282" s="71" t="s">
        <v>45</v>
      </c>
      <c r="F282" s="70" t="s">
        <v>21</v>
      </c>
      <c r="G282" s="70">
        <v>11.12</v>
      </c>
      <c r="H282" s="72">
        <v>3.91</v>
      </c>
      <c r="I282" s="72">
        <v>4.97</v>
      </c>
      <c r="J282" s="72">
        <f t="shared" si="30"/>
        <v>43.479199999999999</v>
      </c>
      <c r="K282" s="72">
        <f t="shared" si="31"/>
        <v>55.26639999999999</v>
      </c>
      <c r="L282" s="253"/>
      <c r="M282" s="253"/>
      <c r="N282" s="253"/>
    </row>
    <row r="283" spans="1:14" ht="30">
      <c r="A283" s="70" t="s">
        <v>421</v>
      </c>
      <c r="B283" s="70" t="s">
        <v>18</v>
      </c>
      <c r="C283" s="70" t="s">
        <v>19</v>
      </c>
      <c r="D283" s="70">
        <v>97622</v>
      </c>
      <c r="E283" s="71" t="s">
        <v>54</v>
      </c>
      <c r="F283" s="70" t="s">
        <v>48</v>
      </c>
      <c r="G283" s="70">
        <v>7.0000000000000007E-2</v>
      </c>
      <c r="H283" s="72">
        <v>49.55</v>
      </c>
      <c r="I283" s="72">
        <v>63.05</v>
      </c>
      <c r="J283" s="72">
        <f t="shared" si="30"/>
        <v>3.4685000000000001</v>
      </c>
      <c r="K283" s="72">
        <f t="shared" si="31"/>
        <v>4.4135</v>
      </c>
      <c r="L283" s="253"/>
      <c r="M283" s="253"/>
      <c r="N283" s="253"/>
    </row>
    <row r="284" spans="1:14" ht="30">
      <c r="A284" s="70" t="s">
        <v>422</v>
      </c>
      <c r="B284" s="70" t="s">
        <v>18</v>
      </c>
      <c r="C284" s="70" t="s">
        <v>19</v>
      </c>
      <c r="D284" s="70">
        <v>97655</v>
      </c>
      <c r="E284" s="71" t="s">
        <v>50</v>
      </c>
      <c r="F284" s="70" t="s">
        <v>21</v>
      </c>
      <c r="G284" s="70">
        <v>11.23</v>
      </c>
      <c r="H284" s="72">
        <v>30.8</v>
      </c>
      <c r="I284" s="72">
        <v>39.19</v>
      </c>
      <c r="J284" s="72">
        <f t="shared" si="30"/>
        <v>345.88400000000001</v>
      </c>
      <c r="K284" s="75">
        <f t="shared" si="31"/>
        <v>440.1037</v>
      </c>
      <c r="L284" s="253"/>
      <c r="M284" s="253"/>
      <c r="N284" s="253"/>
    </row>
    <row r="285" spans="1:14" ht="30">
      <c r="A285" s="70" t="s">
        <v>423</v>
      </c>
      <c r="B285" s="70" t="s">
        <v>18</v>
      </c>
      <c r="C285" s="70" t="s">
        <v>19</v>
      </c>
      <c r="D285" s="70">
        <v>97647</v>
      </c>
      <c r="E285" s="71" t="s">
        <v>52</v>
      </c>
      <c r="F285" s="70" t="s">
        <v>21</v>
      </c>
      <c r="G285" s="70">
        <v>11.23</v>
      </c>
      <c r="H285" s="72">
        <v>2.95</v>
      </c>
      <c r="I285" s="72">
        <v>3.75</v>
      </c>
      <c r="J285" s="72">
        <f t="shared" si="30"/>
        <v>33.128500000000003</v>
      </c>
      <c r="K285" s="75">
        <f t="shared" si="31"/>
        <v>42.112500000000004</v>
      </c>
      <c r="L285" s="253"/>
      <c r="M285" s="253"/>
      <c r="N285" s="253"/>
    </row>
    <row r="286" spans="1:14">
      <c r="A286" s="70" t="s">
        <v>424</v>
      </c>
      <c r="B286" s="70" t="s">
        <v>29</v>
      </c>
      <c r="C286" s="70" t="s">
        <v>56</v>
      </c>
      <c r="D286" s="70">
        <v>7962</v>
      </c>
      <c r="E286" s="71" t="s">
        <v>57</v>
      </c>
      <c r="F286" s="70" t="s">
        <v>58</v>
      </c>
      <c r="G286" s="70">
        <v>1</v>
      </c>
      <c r="H286" s="72">
        <v>300</v>
      </c>
      <c r="I286" s="72">
        <v>381.78</v>
      </c>
      <c r="J286" s="72">
        <f t="shared" si="30"/>
        <v>300</v>
      </c>
      <c r="K286" s="72">
        <f t="shared" si="31"/>
        <v>381.78</v>
      </c>
      <c r="L286" s="253"/>
      <c r="M286" s="253"/>
      <c r="N286" s="253"/>
    </row>
    <row r="287" spans="1:14">
      <c r="A287" s="70" t="s">
        <v>425</v>
      </c>
      <c r="B287" s="70" t="s">
        <v>18</v>
      </c>
      <c r="C287" s="70" t="s">
        <v>829</v>
      </c>
      <c r="D287" s="70">
        <v>22911</v>
      </c>
      <c r="E287" s="71" t="s">
        <v>60</v>
      </c>
      <c r="F287" s="70" t="s">
        <v>61</v>
      </c>
      <c r="G287" s="70">
        <v>12.44</v>
      </c>
      <c r="H287" s="72">
        <v>63.88</v>
      </c>
      <c r="I287" s="72">
        <v>81.290000000000006</v>
      </c>
      <c r="J287" s="72">
        <f t="shared" si="30"/>
        <v>794.66719999999998</v>
      </c>
      <c r="K287" s="72">
        <f t="shared" si="31"/>
        <v>1011.2476</v>
      </c>
      <c r="L287" s="253"/>
      <c r="M287" s="253"/>
      <c r="N287" s="253"/>
    </row>
    <row r="288" spans="1:14" ht="24.95" customHeight="1">
      <c r="A288" s="67" t="s">
        <v>426</v>
      </c>
      <c r="B288" s="67"/>
      <c r="C288" s="67"/>
      <c r="D288" s="67"/>
      <c r="E288" s="68" t="s">
        <v>63</v>
      </c>
      <c r="F288" s="67"/>
      <c r="G288" s="67"/>
      <c r="H288" s="69"/>
      <c r="I288" s="69"/>
      <c r="J288" s="69">
        <f>J289+J290</f>
        <v>3762.08</v>
      </c>
      <c r="K288" s="69">
        <f>K289+K290</f>
        <v>4787.62</v>
      </c>
      <c r="L288" s="253"/>
      <c r="M288" s="253"/>
      <c r="N288" s="253"/>
    </row>
    <row r="289" spans="1:17">
      <c r="A289" s="70" t="s">
        <v>427</v>
      </c>
      <c r="B289" s="70" t="s">
        <v>18</v>
      </c>
      <c r="C289" s="70" t="s">
        <v>23</v>
      </c>
      <c r="D289" s="70">
        <v>160724</v>
      </c>
      <c r="E289" s="71" t="s">
        <v>428</v>
      </c>
      <c r="F289" s="70" t="s">
        <v>66</v>
      </c>
      <c r="G289" s="70">
        <v>1</v>
      </c>
      <c r="H289" s="72">
        <v>2486.36</v>
      </c>
      <c r="I289" s="72">
        <v>3164.14</v>
      </c>
      <c r="J289" s="72">
        <f>G289*H289</f>
        <v>2486.36</v>
      </c>
      <c r="K289" s="72">
        <f>G289*I289</f>
        <v>3164.14</v>
      </c>
      <c r="L289" s="253"/>
      <c r="M289" s="253"/>
      <c r="N289" s="253"/>
    </row>
    <row r="290" spans="1:17" ht="30">
      <c r="A290" s="70" t="s">
        <v>429</v>
      </c>
      <c r="B290" s="70" t="s">
        <v>18</v>
      </c>
      <c r="C290" s="70" t="s">
        <v>23</v>
      </c>
      <c r="D290" s="70">
        <v>160675</v>
      </c>
      <c r="E290" s="71" t="s">
        <v>430</v>
      </c>
      <c r="F290" s="70" t="s">
        <v>66</v>
      </c>
      <c r="G290" s="70">
        <v>1</v>
      </c>
      <c r="H290" s="72">
        <v>1275.72</v>
      </c>
      <c r="I290" s="72">
        <v>1623.48</v>
      </c>
      <c r="J290" s="72">
        <f>G290*H290</f>
        <v>1275.72</v>
      </c>
      <c r="K290" s="72">
        <f>G290*I290</f>
        <v>1623.48</v>
      </c>
      <c r="L290" s="253"/>
      <c r="M290" s="253"/>
      <c r="N290" s="253"/>
    </row>
    <row r="291" spans="1:17" ht="24.95" customHeight="1">
      <c r="A291" s="67" t="s">
        <v>431</v>
      </c>
      <c r="B291" s="67"/>
      <c r="C291" s="67"/>
      <c r="D291" s="67"/>
      <c r="E291" s="68" t="s">
        <v>153</v>
      </c>
      <c r="F291" s="67"/>
      <c r="G291" s="67"/>
      <c r="H291" s="69"/>
      <c r="I291" s="69"/>
      <c r="J291" s="69">
        <f>J292+J293</f>
        <v>59.151299999999999</v>
      </c>
      <c r="K291" s="69">
        <f>K292+K293</f>
        <v>75.2637</v>
      </c>
      <c r="L291" s="253"/>
      <c r="M291" s="253"/>
      <c r="N291" s="253"/>
    </row>
    <row r="292" spans="1:17" s="10" customFormat="1" ht="45">
      <c r="A292" s="73" t="s">
        <v>432</v>
      </c>
      <c r="B292" s="73" t="s">
        <v>18</v>
      </c>
      <c r="C292" s="73" t="s">
        <v>19</v>
      </c>
      <c r="D292" s="70">
        <v>87904</v>
      </c>
      <c r="E292" s="71" t="s">
        <v>923</v>
      </c>
      <c r="F292" s="73" t="s">
        <v>21</v>
      </c>
      <c r="G292" s="73">
        <v>0.87</v>
      </c>
      <c r="H292" s="75">
        <v>7.39</v>
      </c>
      <c r="I292" s="75">
        <v>9.4</v>
      </c>
      <c r="J292" s="75">
        <f>G292*H292</f>
        <v>6.4292999999999996</v>
      </c>
      <c r="K292" s="75">
        <f>G292*I292</f>
        <v>8.1780000000000008</v>
      </c>
      <c r="L292" s="253"/>
      <c r="M292" s="253"/>
      <c r="N292" s="253"/>
      <c r="O292" s="253"/>
      <c r="P292" s="253"/>
      <c r="Q292" s="253"/>
    </row>
    <row r="293" spans="1:17" ht="45">
      <c r="A293" s="70" t="s">
        <v>433</v>
      </c>
      <c r="B293" s="70" t="s">
        <v>18</v>
      </c>
      <c r="C293" s="70" t="s">
        <v>19</v>
      </c>
      <c r="D293" s="70">
        <v>87779</v>
      </c>
      <c r="E293" s="71" t="s">
        <v>86</v>
      </c>
      <c r="F293" s="70" t="s">
        <v>21</v>
      </c>
      <c r="G293" s="70">
        <v>0.87</v>
      </c>
      <c r="H293" s="72">
        <v>60.6</v>
      </c>
      <c r="I293" s="72">
        <v>77.11</v>
      </c>
      <c r="J293" s="75">
        <f>G293*H293</f>
        <v>52.722000000000001</v>
      </c>
      <c r="K293" s="75">
        <f>G293*I293</f>
        <v>67.085700000000003</v>
      </c>
      <c r="L293" s="253"/>
      <c r="M293" s="253"/>
      <c r="N293" s="253"/>
    </row>
    <row r="294" spans="1:17" ht="24.95" customHeight="1">
      <c r="A294" s="67" t="s">
        <v>434</v>
      </c>
      <c r="B294" s="67"/>
      <c r="C294" s="67"/>
      <c r="D294" s="67"/>
      <c r="E294" s="68" t="s">
        <v>88</v>
      </c>
      <c r="F294" s="67"/>
      <c r="G294" s="67"/>
      <c r="H294" s="69"/>
      <c r="I294" s="69"/>
      <c r="J294" s="69">
        <f>J295+J296</f>
        <v>43.186099999999996</v>
      </c>
      <c r="K294" s="69">
        <f>K295+K296</f>
        <v>54.953699999999998</v>
      </c>
      <c r="L294" s="253"/>
      <c r="M294" s="253"/>
      <c r="N294" s="253"/>
    </row>
    <row r="295" spans="1:17" ht="30">
      <c r="A295" s="70" t="s">
        <v>435</v>
      </c>
      <c r="B295" s="70" t="s">
        <v>29</v>
      </c>
      <c r="C295" s="70" t="s">
        <v>19</v>
      </c>
      <c r="D295" s="70">
        <v>4786</v>
      </c>
      <c r="E295" s="71" t="s">
        <v>90</v>
      </c>
      <c r="F295" s="70" t="s">
        <v>21</v>
      </c>
      <c r="G295" s="70">
        <v>0.31</v>
      </c>
      <c r="H295" s="72">
        <v>108.5</v>
      </c>
      <c r="I295" s="72">
        <v>138.07</v>
      </c>
      <c r="J295" s="72">
        <f>G295*H295</f>
        <v>33.634999999999998</v>
      </c>
      <c r="K295" s="72">
        <f>G295*I295</f>
        <v>42.801699999999997</v>
      </c>
      <c r="L295" s="253"/>
      <c r="M295" s="253"/>
      <c r="N295" s="253"/>
    </row>
    <row r="296" spans="1:17">
      <c r="A296" s="70" t="s">
        <v>436</v>
      </c>
      <c r="B296" s="70" t="s">
        <v>18</v>
      </c>
      <c r="C296" s="70" t="s">
        <v>829</v>
      </c>
      <c r="D296" s="70">
        <v>210041</v>
      </c>
      <c r="E296" s="71" t="s">
        <v>92</v>
      </c>
      <c r="F296" s="70" t="s">
        <v>21</v>
      </c>
      <c r="G296" s="70">
        <v>0.31</v>
      </c>
      <c r="H296" s="72">
        <v>30.81</v>
      </c>
      <c r="I296" s="72">
        <v>39.200000000000003</v>
      </c>
      <c r="J296" s="72">
        <f>G296*H296</f>
        <v>9.5510999999999999</v>
      </c>
      <c r="K296" s="72">
        <f>G296*I296</f>
        <v>12.152000000000001</v>
      </c>
      <c r="L296" s="253"/>
      <c r="M296" s="253"/>
      <c r="N296" s="253"/>
    </row>
    <row r="297" spans="1:17" ht="24.95" customHeight="1">
      <c r="A297" s="67" t="s">
        <v>437</v>
      </c>
      <c r="B297" s="67"/>
      <c r="C297" s="67"/>
      <c r="D297" s="67"/>
      <c r="E297" s="68" t="s">
        <v>68</v>
      </c>
      <c r="F297" s="67"/>
      <c r="G297" s="67"/>
      <c r="H297" s="69"/>
      <c r="I297" s="69"/>
      <c r="J297" s="69">
        <f>J298+J299+J300+J301+J302</f>
        <v>46505.700299999997</v>
      </c>
      <c r="K297" s="69">
        <f>K298+K299+K300+K301+K302</f>
        <v>59181.673500000004</v>
      </c>
      <c r="L297" s="253"/>
      <c r="M297" s="253"/>
      <c r="N297" s="253"/>
    </row>
    <row r="298" spans="1:17" customFormat="1" ht="30">
      <c r="A298" s="70" t="s">
        <v>438</v>
      </c>
      <c r="B298" s="70" t="s">
        <v>18</v>
      </c>
      <c r="C298" s="70" t="s">
        <v>19</v>
      </c>
      <c r="D298" s="70">
        <v>96523</v>
      </c>
      <c r="E298" s="71" t="s">
        <v>249</v>
      </c>
      <c r="F298" s="70" t="s">
        <v>48</v>
      </c>
      <c r="G298" s="70">
        <v>0.8</v>
      </c>
      <c r="H298" s="72">
        <v>85.62</v>
      </c>
      <c r="I298" s="72">
        <v>108.96</v>
      </c>
      <c r="J298" s="72">
        <f>G298*H298</f>
        <v>68.496000000000009</v>
      </c>
      <c r="K298" s="72">
        <f>G298*I298</f>
        <v>87.168000000000006</v>
      </c>
      <c r="L298" s="256"/>
      <c r="M298" s="256"/>
      <c r="N298" s="256"/>
      <c r="O298" s="252"/>
      <c r="P298" s="252"/>
      <c r="Q298" s="252"/>
    </row>
    <row r="299" spans="1:17" ht="30">
      <c r="A299" s="70" t="s">
        <v>439</v>
      </c>
      <c r="B299" s="70" t="s">
        <v>18</v>
      </c>
      <c r="C299" s="70" t="s">
        <v>19</v>
      </c>
      <c r="D299" s="70">
        <v>96616</v>
      </c>
      <c r="E299" s="71" t="s">
        <v>70</v>
      </c>
      <c r="F299" s="70" t="s">
        <v>48</v>
      </c>
      <c r="G299" s="70">
        <v>0.26</v>
      </c>
      <c r="H299" s="72">
        <v>582.85</v>
      </c>
      <c r="I299" s="72">
        <v>741.73</v>
      </c>
      <c r="J299" s="72">
        <f>G299*H299</f>
        <v>151.54100000000003</v>
      </c>
      <c r="K299" s="72">
        <f>G299*I299</f>
        <v>192.84980000000002</v>
      </c>
      <c r="L299" s="253"/>
      <c r="M299" s="253"/>
      <c r="N299" s="253"/>
    </row>
    <row r="300" spans="1:17">
      <c r="A300" s="70" t="s">
        <v>440</v>
      </c>
      <c r="B300" s="70" t="s">
        <v>18</v>
      </c>
      <c r="C300" s="70" t="s">
        <v>23</v>
      </c>
      <c r="D300" s="70">
        <v>40727</v>
      </c>
      <c r="E300" s="71" t="s">
        <v>72</v>
      </c>
      <c r="F300" s="70" t="s">
        <v>73</v>
      </c>
      <c r="G300" s="70">
        <v>1631.05</v>
      </c>
      <c r="H300" s="72">
        <v>15.85</v>
      </c>
      <c r="I300" s="72">
        <v>20.170000000000002</v>
      </c>
      <c r="J300" s="72">
        <f>G300*H300</f>
        <v>25852.142499999998</v>
      </c>
      <c r="K300" s="72">
        <f>G300*I300</f>
        <v>32898.2785</v>
      </c>
      <c r="L300" s="253"/>
      <c r="M300" s="253"/>
      <c r="N300" s="253"/>
    </row>
    <row r="301" spans="1:17" ht="60">
      <c r="A301" s="70" t="s">
        <v>441</v>
      </c>
      <c r="B301" s="70" t="s">
        <v>18</v>
      </c>
      <c r="C301" s="70" t="s">
        <v>19</v>
      </c>
      <c r="D301" s="70">
        <v>99837</v>
      </c>
      <c r="E301" s="71" t="s">
        <v>75</v>
      </c>
      <c r="F301" s="70" t="s">
        <v>25</v>
      </c>
      <c r="G301" s="70">
        <v>27.25</v>
      </c>
      <c r="H301" s="72">
        <v>552.54</v>
      </c>
      <c r="I301" s="72">
        <v>703.16</v>
      </c>
      <c r="J301" s="72">
        <f>G301*H301</f>
        <v>15056.714999999998</v>
      </c>
      <c r="K301" s="72">
        <f>G301*I301</f>
        <v>19161.11</v>
      </c>
      <c r="L301" s="253"/>
      <c r="M301" s="253"/>
      <c r="N301" s="253"/>
    </row>
    <row r="302" spans="1:17" ht="30">
      <c r="A302" s="70" t="s">
        <v>929</v>
      </c>
      <c r="B302" s="70" t="s">
        <v>18</v>
      </c>
      <c r="C302" s="70" t="s">
        <v>19</v>
      </c>
      <c r="D302" s="70">
        <v>99855</v>
      </c>
      <c r="E302" s="71" t="s">
        <v>77</v>
      </c>
      <c r="F302" s="70" t="s">
        <v>25</v>
      </c>
      <c r="G302" s="70">
        <v>51.71</v>
      </c>
      <c r="H302" s="72">
        <v>103.98</v>
      </c>
      <c r="I302" s="72">
        <v>132.32</v>
      </c>
      <c r="J302" s="72">
        <f>G302*H302</f>
        <v>5376.8058000000001</v>
      </c>
      <c r="K302" s="72">
        <f>G302*I302</f>
        <v>6842.2671999999993</v>
      </c>
      <c r="L302" s="253"/>
      <c r="M302" s="253"/>
      <c r="N302" s="253"/>
    </row>
    <row r="303" spans="1:17" ht="24.95" customHeight="1">
      <c r="A303" s="67" t="s">
        <v>442</v>
      </c>
      <c r="B303" s="67"/>
      <c r="C303" s="67"/>
      <c r="D303" s="67"/>
      <c r="E303" s="68" t="s">
        <v>79</v>
      </c>
      <c r="F303" s="67"/>
      <c r="G303" s="67"/>
      <c r="H303" s="69"/>
      <c r="I303" s="69"/>
      <c r="J303" s="69">
        <f>J304+J305</f>
        <v>9897.5177999999996</v>
      </c>
      <c r="K303" s="69">
        <f>K304+K305</f>
        <v>12595.405199999999</v>
      </c>
      <c r="L303" s="253"/>
      <c r="M303" s="253"/>
      <c r="N303" s="253"/>
    </row>
    <row r="304" spans="1:17" ht="60">
      <c r="A304" s="70" t="s">
        <v>443</v>
      </c>
      <c r="B304" s="70" t="s">
        <v>18</v>
      </c>
      <c r="C304" s="70" t="s">
        <v>19</v>
      </c>
      <c r="D304" s="70">
        <v>99837</v>
      </c>
      <c r="E304" s="71" t="s">
        <v>75</v>
      </c>
      <c r="F304" s="70" t="s">
        <v>25</v>
      </c>
      <c r="G304" s="70">
        <v>12.35</v>
      </c>
      <c r="H304" s="72">
        <v>552.54</v>
      </c>
      <c r="I304" s="72">
        <v>703.16</v>
      </c>
      <c r="J304" s="72">
        <f>G304*H304</f>
        <v>6823.8689999999997</v>
      </c>
      <c r="K304" s="72">
        <f>G304*I304</f>
        <v>8684.0259999999998</v>
      </c>
      <c r="L304" s="253"/>
      <c r="M304" s="253"/>
      <c r="N304" s="253"/>
    </row>
    <row r="305" spans="1:17" ht="30">
      <c r="A305" s="70" t="s">
        <v>444</v>
      </c>
      <c r="B305" s="70" t="s">
        <v>18</v>
      </c>
      <c r="C305" s="70" t="s">
        <v>19</v>
      </c>
      <c r="D305" s="70">
        <v>99855</v>
      </c>
      <c r="E305" s="71" t="s">
        <v>77</v>
      </c>
      <c r="F305" s="70" t="s">
        <v>25</v>
      </c>
      <c r="G305" s="70">
        <v>29.56</v>
      </c>
      <c r="H305" s="72">
        <v>103.98</v>
      </c>
      <c r="I305" s="72">
        <v>132.32</v>
      </c>
      <c r="J305" s="72">
        <f>G305*H305</f>
        <v>3073.6487999999999</v>
      </c>
      <c r="K305" s="72">
        <f>G305*I305</f>
        <v>3911.3791999999999</v>
      </c>
      <c r="L305" s="253"/>
      <c r="M305" s="253"/>
      <c r="N305" s="253"/>
    </row>
    <row r="306" spans="1:17" ht="24.95" customHeight="1">
      <c r="A306" s="67" t="s">
        <v>445</v>
      </c>
      <c r="B306" s="67"/>
      <c r="C306" s="67"/>
      <c r="D306" s="67"/>
      <c r="E306" s="68" t="s">
        <v>96</v>
      </c>
      <c r="F306" s="67"/>
      <c r="G306" s="67"/>
      <c r="H306" s="69"/>
      <c r="I306" s="69"/>
      <c r="J306" s="69">
        <f>J307+J308+J309+J310</f>
        <v>3407.0779000000002</v>
      </c>
      <c r="K306" s="69">
        <f>K307+K308+K309+K310</f>
        <v>4335.3320999999996</v>
      </c>
      <c r="L306" s="253"/>
      <c r="M306" s="253"/>
      <c r="N306" s="253"/>
    </row>
    <row r="307" spans="1:17" s="10" customFormat="1">
      <c r="A307" s="73" t="s">
        <v>446</v>
      </c>
      <c r="B307" s="73" t="s">
        <v>18</v>
      </c>
      <c r="C307" s="73" t="s">
        <v>19</v>
      </c>
      <c r="D307" s="73">
        <v>88485</v>
      </c>
      <c r="E307" s="74" t="s">
        <v>98</v>
      </c>
      <c r="F307" s="73" t="s">
        <v>21</v>
      </c>
      <c r="G307" s="73">
        <v>0.87</v>
      </c>
      <c r="H307" s="75">
        <v>3.41</v>
      </c>
      <c r="I307" s="75">
        <v>4.33</v>
      </c>
      <c r="J307" s="75">
        <f>G307*H307</f>
        <v>2.9666999999999999</v>
      </c>
      <c r="K307" s="75">
        <f>G307*I307</f>
        <v>3.7671000000000001</v>
      </c>
      <c r="L307" s="253"/>
      <c r="M307" s="253"/>
      <c r="N307" s="253"/>
      <c r="O307" s="253"/>
      <c r="P307" s="253"/>
      <c r="Q307" s="253"/>
    </row>
    <row r="308" spans="1:17" s="10" customFormat="1" ht="30">
      <c r="A308" s="73" t="s">
        <v>447</v>
      </c>
      <c r="B308" s="73" t="s">
        <v>18</v>
      </c>
      <c r="C308" s="73" t="s">
        <v>19</v>
      </c>
      <c r="D308" s="73">
        <v>88489</v>
      </c>
      <c r="E308" s="74" t="s">
        <v>100</v>
      </c>
      <c r="F308" s="73" t="s">
        <v>21</v>
      </c>
      <c r="G308" s="73">
        <v>0.87</v>
      </c>
      <c r="H308" s="75">
        <v>12.46</v>
      </c>
      <c r="I308" s="75">
        <v>15.85</v>
      </c>
      <c r="J308" s="75">
        <f>G308*H308</f>
        <v>10.840200000000001</v>
      </c>
      <c r="K308" s="75">
        <f>G308*I308</f>
        <v>13.7895</v>
      </c>
      <c r="L308" s="253"/>
      <c r="M308" s="253"/>
      <c r="N308" s="253"/>
      <c r="O308" s="253"/>
      <c r="P308" s="253"/>
      <c r="Q308" s="253"/>
    </row>
    <row r="309" spans="1:17" ht="45">
      <c r="A309" s="70" t="s">
        <v>448</v>
      </c>
      <c r="B309" s="70" t="s">
        <v>18</v>
      </c>
      <c r="C309" s="70" t="s">
        <v>19</v>
      </c>
      <c r="D309" s="70">
        <v>100722</v>
      </c>
      <c r="E309" s="71" t="s">
        <v>102</v>
      </c>
      <c r="F309" s="70" t="s">
        <v>21</v>
      </c>
      <c r="G309" s="70">
        <v>78.95</v>
      </c>
      <c r="H309" s="72">
        <v>21.29</v>
      </c>
      <c r="I309" s="72">
        <v>27.09</v>
      </c>
      <c r="J309" s="75">
        <f>G309*H309</f>
        <v>1680.8454999999999</v>
      </c>
      <c r="K309" s="75">
        <f>G309*I309</f>
        <v>2138.7555000000002</v>
      </c>
      <c r="L309" s="253"/>
      <c r="M309" s="253"/>
      <c r="N309" s="253"/>
    </row>
    <row r="310" spans="1:17" ht="45">
      <c r="A310" s="70" t="s">
        <v>449</v>
      </c>
      <c r="B310" s="70" t="s">
        <v>18</v>
      </c>
      <c r="C310" s="70" t="s">
        <v>19</v>
      </c>
      <c r="D310" s="70">
        <v>100746</v>
      </c>
      <c r="E310" s="71" t="s">
        <v>104</v>
      </c>
      <c r="F310" s="70" t="s">
        <v>21</v>
      </c>
      <c r="G310" s="70">
        <v>78.95</v>
      </c>
      <c r="H310" s="72">
        <v>21.69</v>
      </c>
      <c r="I310" s="72">
        <v>27.6</v>
      </c>
      <c r="J310" s="75">
        <f>G310*H310</f>
        <v>1712.4255000000001</v>
      </c>
      <c r="K310" s="75">
        <f>G310*I310</f>
        <v>2179.02</v>
      </c>
      <c r="L310" s="253"/>
      <c r="M310" s="253"/>
      <c r="N310" s="253"/>
    </row>
    <row r="311" spans="1:17" ht="24.95" customHeight="1">
      <c r="A311" s="67" t="s">
        <v>450</v>
      </c>
      <c r="B311" s="67"/>
      <c r="C311" s="67"/>
      <c r="D311" s="67"/>
      <c r="E311" s="68" t="s">
        <v>106</v>
      </c>
      <c r="F311" s="67"/>
      <c r="G311" s="67"/>
      <c r="H311" s="69"/>
      <c r="I311" s="69"/>
      <c r="J311" s="69">
        <f>J312+J313+J314+J315+J316+J317+J318+J319+J320+J321+J322+J323</f>
        <v>21189.188800000004</v>
      </c>
      <c r="K311" s="69">
        <f>K312+K313+K314+K315+K316+K317+K318+K319+K320+K321+K322+K323</f>
        <v>26964.971600000004</v>
      </c>
      <c r="L311" s="253"/>
      <c r="M311" s="253"/>
      <c r="N311" s="253"/>
    </row>
    <row r="312" spans="1:17" ht="30">
      <c r="A312" s="70" t="s">
        <v>451</v>
      </c>
      <c r="B312" s="70" t="s">
        <v>18</v>
      </c>
      <c r="C312" s="70" t="s">
        <v>23</v>
      </c>
      <c r="D312" s="70" t="s">
        <v>323</v>
      </c>
      <c r="E312" s="71" t="s">
        <v>324</v>
      </c>
      <c r="F312" s="70" t="s">
        <v>66</v>
      </c>
      <c r="G312" s="70">
        <v>2</v>
      </c>
      <c r="H312" s="72">
        <v>4650.3</v>
      </c>
      <c r="I312" s="72">
        <v>5917.97</v>
      </c>
      <c r="J312" s="72">
        <f>G312*H312</f>
        <v>9300.6</v>
      </c>
      <c r="K312" s="72">
        <f>G312*I312</f>
        <v>11835.94</v>
      </c>
      <c r="L312" s="253"/>
      <c r="M312" s="253"/>
      <c r="N312" s="253"/>
    </row>
    <row r="313" spans="1:17" ht="45">
      <c r="A313" s="70" t="s">
        <v>452</v>
      </c>
      <c r="B313" s="70" t="s">
        <v>18</v>
      </c>
      <c r="C313" s="70" t="s">
        <v>23</v>
      </c>
      <c r="D313" s="70">
        <v>160603</v>
      </c>
      <c r="E313" s="71" t="s">
        <v>326</v>
      </c>
      <c r="F313" s="70" t="s">
        <v>66</v>
      </c>
      <c r="G313" s="70">
        <v>1</v>
      </c>
      <c r="H313" s="72">
        <v>994.3</v>
      </c>
      <c r="I313" s="72">
        <v>1265.3399999999999</v>
      </c>
      <c r="J313" s="72">
        <f t="shared" ref="J313:J323" si="32">G313*H313</f>
        <v>994.3</v>
      </c>
      <c r="K313" s="72">
        <f t="shared" ref="K313:K323" si="33">G313*I313</f>
        <v>1265.3399999999999</v>
      </c>
      <c r="L313" s="253"/>
      <c r="M313" s="253"/>
      <c r="N313" s="253"/>
    </row>
    <row r="314" spans="1:17" ht="45">
      <c r="A314" s="70" t="s">
        <v>453</v>
      </c>
      <c r="B314" s="70" t="s">
        <v>18</v>
      </c>
      <c r="C314" s="70" t="s">
        <v>19</v>
      </c>
      <c r="D314" s="70">
        <v>101912</v>
      </c>
      <c r="E314" s="71" t="s">
        <v>328</v>
      </c>
      <c r="F314" s="70" t="s">
        <v>66</v>
      </c>
      <c r="G314" s="70">
        <v>3</v>
      </c>
      <c r="H314" s="72">
        <v>1773.67</v>
      </c>
      <c r="I314" s="72">
        <v>2257.17</v>
      </c>
      <c r="J314" s="72">
        <f t="shared" si="32"/>
        <v>5321.01</v>
      </c>
      <c r="K314" s="72">
        <f t="shared" si="33"/>
        <v>6771.51</v>
      </c>
      <c r="L314" s="253"/>
      <c r="M314" s="253"/>
      <c r="N314" s="253"/>
    </row>
    <row r="315" spans="1:17">
      <c r="A315" s="70" t="s">
        <v>454</v>
      </c>
      <c r="B315" s="70" t="s">
        <v>18</v>
      </c>
      <c r="C315" s="70" t="s">
        <v>23</v>
      </c>
      <c r="D315" s="70">
        <v>160673</v>
      </c>
      <c r="E315" s="71" t="s">
        <v>330</v>
      </c>
      <c r="F315" s="70" t="s">
        <v>66</v>
      </c>
      <c r="G315" s="70">
        <v>1</v>
      </c>
      <c r="H315" s="72">
        <v>782.46</v>
      </c>
      <c r="I315" s="72">
        <v>995.75</v>
      </c>
      <c r="J315" s="72">
        <f t="shared" si="32"/>
        <v>782.46</v>
      </c>
      <c r="K315" s="72">
        <f t="shared" si="33"/>
        <v>995.75</v>
      </c>
      <c r="L315" s="253"/>
      <c r="M315" s="253"/>
      <c r="N315" s="253"/>
    </row>
    <row r="316" spans="1:17" ht="30">
      <c r="A316" s="70" t="s">
        <v>455</v>
      </c>
      <c r="B316" s="70" t="s">
        <v>18</v>
      </c>
      <c r="C316" s="70" t="s">
        <v>23</v>
      </c>
      <c r="D316" s="70">
        <v>160674</v>
      </c>
      <c r="E316" s="71" t="s">
        <v>332</v>
      </c>
      <c r="F316" s="70" t="s">
        <v>66</v>
      </c>
      <c r="G316" s="70">
        <v>5</v>
      </c>
      <c r="H316" s="72">
        <v>82.69</v>
      </c>
      <c r="I316" s="72">
        <v>105.23</v>
      </c>
      <c r="J316" s="72">
        <f t="shared" si="32"/>
        <v>413.45</v>
      </c>
      <c r="K316" s="72">
        <f t="shared" si="33"/>
        <v>526.15</v>
      </c>
      <c r="L316" s="253"/>
      <c r="M316" s="253"/>
      <c r="N316" s="253"/>
    </row>
    <row r="317" spans="1:17">
      <c r="A317" s="70" t="s">
        <v>456</v>
      </c>
      <c r="B317" s="70" t="s">
        <v>18</v>
      </c>
      <c r="C317" s="70" t="s">
        <v>23</v>
      </c>
      <c r="D317" s="70" t="s">
        <v>334</v>
      </c>
      <c r="E317" s="71" t="s">
        <v>335</v>
      </c>
      <c r="F317" s="70" t="s">
        <v>66</v>
      </c>
      <c r="G317" s="70">
        <v>5</v>
      </c>
      <c r="H317" s="72">
        <v>161.80000000000001</v>
      </c>
      <c r="I317" s="72">
        <v>205.9</v>
      </c>
      <c r="J317" s="72">
        <f t="shared" si="32"/>
        <v>809</v>
      </c>
      <c r="K317" s="72">
        <f t="shared" si="33"/>
        <v>1029.5</v>
      </c>
      <c r="L317" s="253"/>
      <c r="M317" s="253"/>
      <c r="N317" s="253"/>
    </row>
    <row r="318" spans="1:17" ht="30">
      <c r="A318" s="70" t="s">
        <v>457</v>
      </c>
      <c r="B318" s="70" t="s">
        <v>18</v>
      </c>
      <c r="C318" s="70" t="s">
        <v>23</v>
      </c>
      <c r="D318" s="70">
        <v>160716</v>
      </c>
      <c r="E318" s="71" t="s">
        <v>337</v>
      </c>
      <c r="F318" s="70" t="s">
        <v>25</v>
      </c>
      <c r="G318" s="70">
        <v>26.08</v>
      </c>
      <c r="H318" s="72">
        <v>25.36</v>
      </c>
      <c r="I318" s="72">
        <v>32.270000000000003</v>
      </c>
      <c r="J318" s="72">
        <f t="shared" si="32"/>
        <v>661.38879999999995</v>
      </c>
      <c r="K318" s="72">
        <f t="shared" si="33"/>
        <v>841.60160000000008</v>
      </c>
      <c r="L318" s="253"/>
      <c r="M318" s="253"/>
      <c r="N318" s="253"/>
    </row>
    <row r="319" spans="1:17">
      <c r="A319" s="70" t="s">
        <v>458</v>
      </c>
      <c r="B319" s="70" t="s">
        <v>18</v>
      </c>
      <c r="C319" s="70" t="s">
        <v>23</v>
      </c>
      <c r="D319" s="70">
        <v>210042</v>
      </c>
      <c r="E319" s="71" t="s">
        <v>108</v>
      </c>
      <c r="F319" s="70" t="s">
        <v>66</v>
      </c>
      <c r="G319" s="70">
        <v>25</v>
      </c>
      <c r="H319" s="72">
        <v>42.49</v>
      </c>
      <c r="I319" s="72">
        <v>54.07</v>
      </c>
      <c r="J319" s="72">
        <f t="shared" si="32"/>
        <v>1062.25</v>
      </c>
      <c r="K319" s="72">
        <f t="shared" si="33"/>
        <v>1351.75</v>
      </c>
      <c r="L319" s="253"/>
      <c r="M319" s="253"/>
      <c r="N319" s="253"/>
    </row>
    <row r="320" spans="1:17" ht="30">
      <c r="A320" s="70" t="s">
        <v>459</v>
      </c>
      <c r="B320" s="70" t="s">
        <v>18</v>
      </c>
      <c r="C320" s="70" t="s">
        <v>23</v>
      </c>
      <c r="D320" s="70">
        <v>210043</v>
      </c>
      <c r="E320" s="71" t="s">
        <v>110</v>
      </c>
      <c r="F320" s="70" t="s">
        <v>66</v>
      </c>
      <c r="G320" s="70">
        <v>22</v>
      </c>
      <c r="H320" s="72">
        <v>27.63</v>
      </c>
      <c r="I320" s="72">
        <v>35.159999999999997</v>
      </c>
      <c r="J320" s="72">
        <f t="shared" si="32"/>
        <v>607.86</v>
      </c>
      <c r="K320" s="72">
        <f t="shared" si="33"/>
        <v>773.52</v>
      </c>
      <c r="L320" s="253"/>
      <c r="M320" s="253"/>
      <c r="N320" s="253"/>
    </row>
    <row r="321" spans="1:17">
      <c r="A321" s="70" t="s">
        <v>460</v>
      </c>
      <c r="B321" s="70" t="s">
        <v>18</v>
      </c>
      <c r="C321" s="70" t="s">
        <v>23</v>
      </c>
      <c r="D321" s="70">
        <v>53</v>
      </c>
      <c r="E321" s="71" t="s">
        <v>112</v>
      </c>
      <c r="F321" s="70" t="s">
        <v>66</v>
      </c>
      <c r="G321" s="70">
        <v>1</v>
      </c>
      <c r="H321" s="72">
        <v>47.9</v>
      </c>
      <c r="I321" s="72">
        <v>60.95</v>
      </c>
      <c r="J321" s="72">
        <f t="shared" si="32"/>
        <v>47.9</v>
      </c>
      <c r="K321" s="72">
        <f t="shared" si="33"/>
        <v>60.95</v>
      </c>
      <c r="L321" s="253"/>
      <c r="M321" s="253"/>
      <c r="N321" s="253"/>
    </row>
    <row r="322" spans="1:17">
      <c r="A322" s="70" t="s">
        <v>461</v>
      </c>
      <c r="B322" s="70" t="s">
        <v>18</v>
      </c>
      <c r="C322" s="70" t="s">
        <v>23</v>
      </c>
      <c r="D322" s="70">
        <v>52</v>
      </c>
      <c r="E322" s="71" t="s">
        <v>114</v>
      </c>
      <c r="F322" s="70" t="s">
        <v>66</v>
      </c>
      <c r="G322" s="70">
        <v>12</v>
      </c>
      <c r="H322" s="72">
        <v>50.95</v>
      </c>
      <c r="I322" s="72">
        <v>64.83</v>
      </c>
      <c r="J322" s="72">
        <f t="shared" si="32"/>
        <v>611.40000000000009</v>
      </c>
      <c r="K322" s="72">
        <f t="shared" si="33"/>
        <v>777.96</v>
      </c>
      <c r="L322" s="253"/>
      <c r="M322" s="253"/>
      <c r="N322" s="253"/>
    </row>
    <row r="323" spans="1:17" ht="30">
      <c r="A323" s="70" t="s">
        <v>462</v>
      </c>
      <c r="B323" s="70" t="s">
        <v>18</v>
      </c>
      <c r="C323" s="70" t="s">
        <v>116</v>
      </c>
      <c r="D323" s="70" t="s">
        <v>117</v>
      </c>
      <c r="E323" s="71" t="s">
        <v>118</v>
      </c>
      <c r="F323" s="70" t="s">
        <v>66</v>
      </c>
      <c r="G323" s="70">
        <v>7</v>
      </c>
      <c r="H323" s="72">
        <v>82.51</v>
      </c>
      <c r="I323" s="72">
        <v>105</v>
      </c>
      <c r="J323" s="72">
        <f t="shared" si="32"/>
        <v>577.57000000000005</v>
      </c>
      <c r="K323" s="72">
        <f t="shared" si="33"/>
        <v>735</v>
      </c>
      <c r="L323" s="253"/>
      <c r="M323" s="253"/>
      <c r="N323" s="253"/>
    </row>
    <row r="324" spans="1:17" ht="24.95" customHeight="1">
      <c r="A324" s="67" t="s">
        <v>463</v>
      </c>
      <c r="B324" s="67"/>
      <c r="C324" s="67"/>
      <c r="D324" s="67"/>
      <c r="E324" s="68" t="s">
        <v>120</v>
      </c>
      <c r="F324" s="67"/>
      <c r="G324" s="67"/>
      <c r="H324" s="69"/>
      <c r="I324" s="69"/>
      <c r="J324" s="69">
        <f>J325</f>
        <v>61.1</v>
      </c>
      <c r="K324" s="69">
        <f>K325</f>
        <v>77.55</v>
      </c>
      <c r="L324" s="253"/>
      <c r="M324" s="253"/>
      <c r="N324" s="253"/>
    </row>
    <row r="325" spans="1:17">
      <c r="A325" s="70" t="s">
        <v>464</v>
      </c>
      <c r="B325" s="70" t="s">
        <v>18</v>
      </c>
      <c r="C325" s="70" t="s">
        <v>23</v>
      </c>
      <c r="D325" s="70">
        <v>101</v>
      </c>
      <c r="E325" s="71" t="s">
        <v>120</v>
      </c>
      <c r="F325" s="70" t="s">
        <v>21</v>
      </c>
      <c r="G325" s="70">
        <v>47</v>
      </c>
      <c r="H325" s="72">
        <v>1.3</v>
      </c>
      <c r="I325" s="72">
        <v>1.65</v>
      </c>
      <c r="J325" s="72">
        <f>G325*H325</f>
        <v>61.1</v>
      </c>
      <c r="K325" s="72">
        <f>G325*I325</f>
        <v>77.55</v>
      </c>
      <c r="L325" s="253"/>
      <c r="M325" s="253"/>
      <c r="N325" s="253"/>
    </row>
    <row r="326" spans="1:17" s="11" customFormat="1" ht="24.95" customHeight="1">
      <c r="A326" s="64" t="s">
        <v>465</v>
      </c>
      <c r="B326" s="64"/>
      <c r="C326" s="64"/>
      <c r="D326" s="64"/>
      <c r="E326" s="65" t="s">
        <v>466</v>
      </c>
      <c r="F326" s="64"/>
      <c r="G326" s="64"/>
      <c r="H326" s="66"/>
      <c r="I326" s="66"/>
      <c r="J326" s="66">
        <f>J327+J336+J348+J355+J358+J360+J366+J368+J409+J414+J429+J432</f>
        <v>195859.79419999997</v>
      </c>
      <c r="K326" s="66">
        <f>K327+K336+K348+K355+K358+K360+K366+K368+K409+K414+K429+K432</f>
        <v>249242.26500000004</v>
      </c>
      <c r="L326" s="257"/>
      <c r="M326" s="257"/>
      <c r="N326" s="257"/>
      <c r="O326" s="250"/>
      <c r="P326" s="250"/>
      <c r="Q326" s="250"/>
    </row>
    <row r="327" spans="1:17" ht="24.95" customHeight="1">
      <c r="A327" s="67" t="s">
        <v>467</v>
      </c>
      <c r="B327" s="67"/>
      <c r="C327" s="67"/>
      <c r="D327" s="67"/>
      <c r="E327" s="68" t="s">
        <v>16</v>
      </c>
      <c r="F327" s="67"/>
      <c r="G327" s="67"/>
      <c r="H327" s="69"/>
      <c r="I327" s="69"/>
      <c r="J327" s="69">
        <f>J328+J329+J330+J331+J332+J333+J334+J335</f>
        <v>30063.046500000004</v>
      </c>
      <c r="K327" s="69">
        <f>K328+K329+K330+K331+K332+K333+K334+K335</f>
        <v>38257.128199999992</v>
      </c>
      <c r="L327" s="253"/>
      <c r="M327" s="253"/>
      <c r="N327" s="253"/>
    </row>
    <row r="328" spans="1:17" ht="30">
      <c r="A328" s="70" t="s">
        <v>468</v>
      </c>
      <c r="B328" s="70" t="s">
        <v>18</v>
      </c>
      <c r="C328" s="70" t="s">
        <v>19</v>
      </c>
      <c r="D328" s="70">
        <v>103689</v>
      </c>
      <c r="E328" s="71" t="s">
        <v>20</v>
      </c>
      <c r="F328" s="70" t="s">
        <v>21</v>
      </c>
      <c r="G328" s="70">
        <v>2.8</v>
      </c>
      <c r="H328" s="72">
        <v>303.36</v>
      </c>
      <c r="I328" s="72">
        <v>386.05</v>
      </c>
      <c r="J328" s="72">
        <f>G328*H328</f>
        <v>849.40800000000002</v>
      </c>
      <c r="K328" s="72">
        <f>G328*I328</f>
        <v>1080.94</v>
      </c>
      <c r="L328" s="253"/>
      <c r="M328" s="253"/>
      <c r="N328" s="253"/>
    </row>
    <row r="329" spans="1:17">
      <c r="A329" s="70" t="s">
        <v>469</v>
      </c>
      <c r="B329" s="70" t="s">
        <v>18</v>
      </c>
      <c r="C329" s="70" t="s">
        <v>23</v>
      </c>
      <c r="D329" s="70">
        <v>160715</v>
      </c>
      <c r="E329" s="71" t="s">
        <v>24</v>
      </c>
      <c r="F329" s="70" t="s">
        <v>25</v>
      </c>
      <c r="G329" s="70">
        <v>90</v>
      </c>
      <c r="H329" s="72">
        <v>55.51</v>
      </c>
      <c r="I329" s="72">
        <v>70.64</v>
      </c>
      <c r="J329" s="72">
        <f t="shared" ref="J329:J335" si="34">G329*H329</f>
        <v>4995.8999999999996</v>
      </c>
      <c r="K329" s="72">
        <f t="shared" ref="K329:K335" si="35">G329*I329</f>
        <v>6357.6</v>
      </c>
      <c r="L329" s="253"/>
      <c r="M329" s="253"/>
      <c r="N329" s="253"/>
    </row>
    <row r="330" spans="1:17" ht="30">
      <c r="A330" s="70" t="s">
        <v>470</v>
      </c>
      <c r="B330" s="70" t="s">
        <v>18</v>
      </c>
      <c r="C330" s="70" t="s">
        <v>19</v>
      </c>
      <c r="D330" s="70">
        <v>93584</v>
      </c>
      <c r="E330" s="71" t="s">
        <v>27</v>
      </c>
      <c r="F330" s="70" t="s">
        <v>21</v>
      </c>
      <c r="G330" s="70">
        <v>9</v>
      </c>
      <c r="H330" s="72">
        <v>839.45</v>
      </c>
      <c r="I330" s="72">
        <v>1068.28</v>
      </c>
      <c r="J330" s="72">
        <f t="shared" si="34"/>
        <v>7555.05</v>
      </c>
      <c r="K330" s="72">
        <f t="shared" si="35"/>
        <v>9614.52</v>
      </c>
      <c r="L330" s="253"/>
      <c r="M330" s="253"/>
      <c r="N330" s="253"/>
    </row>
    <row r="331" spans="1:17">
      <c r="A331" s="70" t="s">
        <v>471</v>
      </c>
      <c r="B331" s="70" t="s">
        <v>29</v>
      </c>
      <c r="C331" s="70" t="s">
        <v>19</v>
      </c>
      <c r="D331" s="70">
        <v>2707</v>
      </c>
      <c r="E331" s="71" t="s">
        <v>30</v>
      </c>
      <c r="F331" s="70" t="s">
        <v>31</v>
      </c>
      <c r="G331" s="70">
        <v>60</v>
      </c>
      <c r="H331" s="72">
        <v>106.41</v>
      </c>
      <c r="I331" s="72">
        <v>135.41</v>
      </c>
      <c r="J331" s="72">
        <f t="shared" si="34"/>
        <v>6384.5999999999995</v>
      </c>
      <c r="K331" s="72">
        <f t="shared" si="35"/>
        <v>8124.5999999999995</v>
      </c>
      <c r="L331" s="253"/>
      <c r="M331" s="253"/>
      <c r="N331" s="253"/>
    </row>
    <row r="332" spans="1:17">
      <c r="A332" s="70" t="s">
        <v>472</v>
      </c>
      <c r="B332" s="70" t="s">
        <v>18</v>
      </c>
      <c r="C332" s="70" t="s">
        <v>23</v>
      </c>
      <c r="D332" s="70">
        <v>339</v>
      </c>
      <c r="E332" s="71" t="s">
        <v>33</v>
      </c>
      <c r="F332" s="70" t="s">
        <v>21</v>
      </c>
      <c r="G332" s="70">
        <v>8.2200000000000006</v>
      </c>
      <c r="H332" s="72">
        <v>48.94</v>
      </c>
      <c r="I332" s="72">
        <v>62.28</v>
      </c>
      <c r="J332" s="72">
        <f t="shared" si="34"/>
        <v>402.28680000000003</v>
      </c>
      <c r="K332" s="72">
        <f t="shared" si="35"/>
        <v>511.94160000000005</v>
      </c>
      <c r="L332" s="253"/>
      <c r="M332" s="253"/>
      <c r="N332" s="253"/>
    </row>
    <row r="333" spans="1:17">
      <c r="A333" s="70" t="s">
        <v>473</v>
      </c>
      <c r="B333" s="70" t="s">
        <v>18</v>
      </c>
      <c r="C333" s="70" t="s">
        <v>23</v>
      </c>
      <c r="D333" s="70">
        <v>600</v>
      </c>
      <c r="E333" s="71" t="s">
        <v>197</v>
      </c>
      <c r="F333" s="70" t="s">
        <v>21</v>
      </c>
      <c r="G333" s="70">
        <v>8.2200000000000006</v>
      </c>
      <c r="H333" s="72">
        <v>47.61</v>
      </c>
      <c r="I333" s="72">
        <v>60.58</v>
      </c>
      <c r="J333" s="72">
        <f t="shared" si="34"/>
        <v>391.35420000000005</v>
      </c>
      <c r="K333" s="72">
        <f t="shared" si="35"/>
        <v>497.9676</v>
      </c>
      <c r="L333" s="253"/>
      <c r="M333" s="253"/>
      <c r="N333" s="253"/>
    </row>
    <row r="334" spans="1:17">
      <c r="A334" s="70" t="s">
        <v>474</v>
      </c>
      <c r="B334" s="70" t="s">
        <v>18</v>
      </c>
      <c r="C334" s="70" t="s">
        <v>23</v>
      </c>
      <c r="D334" s="70">
        <v>38</v>
      </c>
      <c r="E334" s="71" t="s">
        <v>195</v>
      </c>
      <c r="F334" s="70" t="s">
        <v>21</v>
      </c>
      <c r="G334" s="70">
        <v>20</v>
      </c>
      <c r="H334" s="72">
        <v>47.61</v>
      </c>
      <c r="I334" s="72">
        <v>60.58</v>
      </c>
      <c r="J334" s="72">
        <f t="shared" si="34"/>
        <v>952.2</v>
      </c>
      <c r="K334" s="72">
        <f t="shared" si="35"/>
        <v>1211.5999999999999</v>
      </c>
      <c r="L334" s="253"/>
      <c r="M334" s="253"/>
      <c r="N334" s="253"/>
    </row>
    <row r="335" spans="1:17">
      <c r="A335" s="70" t="s">
        <v>475</v>
      </c>
      <c r="B335" s="70" t="s">
        <v>18</v>
      </c>
      <c r="C335" s="70" t="s">
        <v>23</v>
      </c>
      <c r="D335" s="70">
        <v>160676</v>
      </c>
      <c r="E335" s="71" t="s">
        <v>200</v>
      </c>
      <c r="F335" s="70" t="s">
        <v>25</v>
      </c>
      <c r="G335" s="70">
        <v>173.95</v>
      </c>
      <c r="H335" s="72">
        <v>49.05</v>
      </c>
      <c r="I335" s="72">
        <v>62.42</v>
      </c>
      <c r="J335" s="72">
        <f t="shared" si="34"/>
        <v>8532.2474999999995</v>
      </c>
      <c r="K335" s="72">
        <f t="shared" si="35"/>
        <v>10857.958999999999</v>
      </c>
      <c r="L335" s="253"/>
      <c r="M335" s="253"/>
      <c r="N335" s="253"/>
    </row>
    <row r="336" spans="1:17" ht="24.95" customHeight="1">
      <c r="A336" s="67" t="s">
        <v>476</v>
      </c>
      <c r="B336" s="67"/>
      <c r="C336" s="67"/>
      <c r="D336" s="67"/>
      <c r="E336" s="68" t="s">
        <v>35</v>
      </c>
      <c r="F336" s="67"/>
      <c r="G336" s="67"/>
      <c r="H336" s="69"/>
      <c r="I336" s="69"/>
      <c r="J336" s="69">
        <f>J337+J338+J339+J340+J341+J342+J343+J344+J345+J346+J347</f>
        <v>3196.0132000000003</v>
      </c>
      <c r="K336" s="69">
        <f>K337+K338+K339+K340+K341+K342+K343+K344+K345+K346+K347</f>
        <v>4066.4923999999996</v>
      </c>
      <c r="L336" s="253"/>
      <c r="M336" s="253"/>
      <c r="N336" s="253"/>
    </row>
    <row r="337" spans="1:14">
      <c r="A337" s="70" t="s">
        <v>477</v>
      </c>
      <c r="B337" s="70" t="s">
        <v>18</v>
      </c>
      <c r="C337" s="70" t="s">
        <v>19</v>
      </c>
      <c r="D337" s="70">
        <v>97644</v>
      </c>
      <c r="E337" s="71" t="s">
        <v>37</v>
      </c>
      <c r="F337" s="70" t="s">
        <v>21</v>
      </c>
      <c r="G337" s="70">
        <v>31.92</v>
      </c>
      <c r="H337" s="72">
        <v>7.94</v>
      </c>
      <c r="I337" s="72">
        <v>10.1</v>
      </c>
      <c r="J337" s="72">
        <f>G337*H337</f>
        <v>253.44480000000001</v>
      </c>
      <c r="K337" s="72">
        <f>G337*I337</f>
        <v>322.392</v>
      </c>
      <c r="L337" s="253"/>
      <c r="M337" s="253"/>
      <c r="N337" s="253"/>
    </row>
    <row r="338" spans="1:14">
      <c r="A338" s="70" t="s">
        <v>478</v>
      </c>
      <c r="B338" s="70" t="s">
        <v>18</v>
      </c>
      <c r="C338" s="70" t="s">
        <v>19</v>
      </c>
      <c r="D338" s="70">
        <v>97645</v>
      </c>
      <c r="E338" s="71" t="s">
        <v>39</v>
      </c>
      <c r="F338" s="70" t="s">
        <v>21</v>
      </c>
      <c r="G338" s="70">
        <v>4.32</v>
      </c>
      <c r="H338" s="72">
        <v>28.59</v>
      </c>
      <c r="I338" s="72">
        <v>36.380000000000003</v>
      </c>
      <c r="J338" s="72">
        <f t="shared" ref="J338:J347" si="36">G338*H338</f>
        <v>123.50880000000001</v>
      </c>
      <c r="K338" s="75">
        <f t="shared" ref="K338:K347" si="37">G338*I338</f>
        <v>157.16160000000002</v>
      </c>
      <c r="L338" s="253"/>
      <c r="M338" s="253"/>
      <c r="N338" s="253"/>
    </row>
    <row r="339" spans="1:14" ht="30">
      <c r="A339" s="70" t="s">
        <v>479</v>
      </c>
      <c r="B339" s="70" t="s">
        <v>18</v>
      </c>
      <c r="C339" s="70" t="s">
        <v>19</v>
      </c>
      <c r="D339" s="70">
        <v>97638</v>
      </c>
      <c r="E339" s="71" t="s">
        <v>480</v>
      </c>
      <c r="F339" s="70" t="s">
        <v>21</v>
      </c>
      <c r="G339" s="70">
        <v>21.53</v>
      </c>
      <c r="H339" s="72">
        <v>7.22</v>
      </c>
      <c r="I339" s="72">
        <v>9.18</v>
      </c>
      <c r="J339" s="72">
        <f t="shared" si="36"/>
        <v>155.44659999999999</v>
      </c>
      <c r="K339" s="75">
        <f t="shared" si="37"/>
        <v>197.6454</v>
      </c>
      <c r="L339" s="253"/>
      <c r="M339" s="253"/>
      <c r="N339" s="253"/>
    </row>
    <row r="340" spans="1:14">
      <c r="A340" s="70" t="s">
        <v>481</v>
      </c>
      <c r="B340" s="70" t="s">
        <v>18</v>
      </c>
      <c r="C340" s="70" t="s">
        <v>23</v>
      </c>
      <c r="D340" s="70">
        <v>160690</v>
      </c>
      <c r="E340" s="71" t="s">
        <v>41</v>
      </c>
      <c r="F340" s="70" t="s">
        <v>21</v>
      </c>
      <c r="G340" s="70">
        <v>13.23</v>
      </c>
      <c r="H340" s="72">
        <v>3.91</v>
      </c>
      <c r="I340" s="72">
        <v>4.97</v>
      </c>
      <c r="J340" s="72">
        <f t="shared" si="36"/>
        <v>51.729300000000002</v>
      </c>
      <c r="K340" s="75">
        <f t="shared" si="37"/>
        <v>65.753100000000003</v>
      </c>
      <c r="L340" s="253"/>
      <c r="M340" s="253"/>
      <c r="N340" s="253"/>
    </row>
    <row r="341" spans="1:14">
      <c r="A341" s="70" t="s">
        <v>482</v>
      </c>
      <c r="B341" s="70" t="s">
        <v>18</v>
      </c>
      <c r="C341" s="70" t="s">
        <v>23</v>
      </c>
      <c r="D341" s="70">
        <v>71</v>
      </c>
      <c r="E341" s="71" t="s">
        <v>45</v>
      </c>
      <c r="F341" s="70" t="s">
        <v>21</v>
      </c>
      <c r="G341" s="70">
        <v>1.95</v>
      </c>
      <c r="H341" s="72">
        <v>3.91</v>
      </c>
      <c r="I341" s="72">
        <v>4.97</v>
      </c>
      <c r="J341" s="72">
        <f t="shared" si="36"/>
        <v>7.6245000000000003</v>
      </c>
      <c r="K341" s="75">
        <f t="shared" si="37"/>
        <v>9.6914999999999996</v>
      </c>
      <c r="L341" s="253"/>
      <c r="M341" s="253"/>
      <c r="N341" s="253"/>
    </row>
    <row r="342" spans="1:14">
      <c r="A342" s="70" t="s">
        <v>483</v>
      </c>
      <c r="B342" s="70" t="s">
        <v>18</v>
      </c>
      <c r="C342" s="70" t="s">
        <v>23</v>
      </c>
      <c r="D342" s="70">
        <v>72</v>
      </c>
      <c r="E342" s="71" t="s">
        <v>43</v>
      </c>
      <c r="F342" s="70" t="s">
        <v>25</v>
      </c>
      <c r="G342" s="70">
        <v>27.39</v>
      </c>
      <c r="H342" s="72">
        <v>3.91</v>
      </c>
      <c r="I342" s="72">
        <v>4.97</v>
      </c>
      <c r="J342" s="72">
        <f t="shared" si="36"/>
        <v>107.09490000000001</v>
      </c>
      <c r="K342" s="72">
        <f t="shared" si="37"/>
        <v>136.1283</v>
      </c>
      <c r="L342" s="253"/>
      <c r="M342" s="254"/>
      <c r="N342" s="253"/>
    </row>
    <row r="343" spans="1:14" ht="30">
      <c r="A343" s="70" t="s">
        <v>484</v>
      </c>
      <c r="B343" s="70" t="s">
        <v>18</v>
      </c>
      <c r="C343" s="70" t="s">
        <v>19</v>
      </c>
      <c r="D343" s="70">
        <v>97622</v>
      </c>
      <c r="E343" s="71" t="s">
        <v>54</v>
      </c>
      <c r="F343" s="70" t="s">
        <v>48</v>
      </c>
      <c r="G343" s="70">
        <v>3.05</v>
      </c>
      <c r="H343" s="72">
        <v>49.55</v>
      </c>
      <c r="I343" s="72">
        <v>63.05</v>
      </c>
      <c r="J343" s="72">
        <f t="shared" si="36"/>
        <v>151.12749999999997</v>
      </c>
      <c r="K343" s="72">
        <f t="shared" si="37"/>
        <v>192.30249999999998</v>
      </c>
      <c r="L343" s="253"/>
      <c r="M343" s="253"/>
      <c r="N343" s="253"/>
    </row>
    <row r="344" spans="1:14" ht="30">
      <c r="A344" s="70" t="s">
        <v>485</v>
      </c>
      <c r="B344" s="70" t="s">
        <v>18</v>
      </c>
      <c r="C344" s="70" t="s">
        <v>19</v>
      </c>
      <c r="D344" s="70">
        <v>97635</v>
      </c>
      <c r="E344" s="71" t="s">
        <v>247</v>
      </c>
      <c r="F344" s="70" t="s">
        <v>21</v>
      </c>
      <c r="G344" s="70">
        <v>20</v>
      </c>
      <c r="H344" s="72">
        <v>12.33</v>
      </c>
      <c r="I344" s="72">
        <v>15.69</v>
      </c>
      <c r="J344" s="72">
        <f t="shared" si="36"/>
        <v>246.6</v>
      </c>
      <c r="K344" s="72">
        <f t="shared" si="37"/>
        <v>313.8</v>
      </c>
      <c r="L344" s="253"/>
      <c r="M344" s="253"/>
      <c r="N344" s="253"/>
    </row>
    <row r="345" spans="1:14" ht="30">
      <c r="A345" s="70" t="s">
        <v>486</v>
      </c>
      <c r="B345" s="70" t="s">
        <v>18</v>
      </c>
      <c r="C345" s="70" t="s">
        <v>19</v>
      </c>
      <c r="D345" s="70">
        <v>93358</v>
      </c>
      <c r="E345" s="71" t="s">
        <v>487</v>
      </c>
      <c r="F345" s="70" t="s">
        <v>48</v>
      </c>
      <c r="G345" s="70">
        <v>8.94</v>
      </c>
      <c r="H345" s="72">
        <v>75.52</v>
      </c>
      <c r="I345" s="72">
        <v>96.1</v>
      </c>
      <c r="J345" s="72">
        <f t="shared" si="36"/>
        <v>675.14879999999994</v>
      </c>
      <c r="K345" s="72">
        <f t="shared" si="37"/>
        <v>859.1339999999999</v>
      </c>
      <c r="L345" s="254"/>
      <c r="M345" s="253"/>
      <c r="N345" s="253"/>
    </row>
    <row r="346" spans="1:14">
      <c r="A346" s="70" t="s">
        <v>488</v>
      </c>
      <c r="B346" s="70" t="s">
        <v>29</v>
      </c>
      <c r="C346" s="70" t="s">
        <v>56</v>
      </c>
      <c r="D346" s="70">
        <v>7962</v>
      </c>
      <c r="E346" s="71" t="s">
        <v>57</v>
      </c>
      <c r="F346" s="70" t="s">
        <v>58</v>
      </c>
      <c r="G346" s="70">
        <v>1</v>
      </c>
      <c r="H346" s="72">
        <v>300</v>
      </c>
      <c r="I346" s="72">
        <v>381.78</v>
      </c>
      <c r="J346" s="72">
        <f t="shared" si="36"/>
        <v>300</v>
      </c>
      <c r="K346" s="72">
        <f t="shared" si="37"/>
        <v>381.78</v>
      </c>
      <c r="L346" s="255"/>
      <c r="M346" s="253"/>
      <c r="N346" s="253"/>
    </row>
    <row r="347" spans="1:14">
      <c r="A347" s="70" t="s">
        <v>489</v>
      </c>
      <c r="B347" s="70" t="s">
        <v>18</v>
      </c>
      <c r="C347" s="70" t="s">
        <v>829</v>
      </c>
      <c r="D347" s="70">
        <v>22911</v>
      </c>
      <c r="E347" s="71" t="s">
        <v>60</v>
      </c>
      <c r="F347" s="70" t="s">
        <v>61</v>
      </c>
      <c r="G347" s="70">
        <v>17.600000000000001</v>
      </c>
      <c r="H347" s="72">
        <v>63.88</v>
      </c>
      <c r="I347" s="72">
        <v>81.290000000000006</v>
      </c>
      <c r="J347" s="72">
        <f t="shared" si="36"/>
        <v>1124.2880000000002</v>
      </c>
      <c r="K347" s="72">
        <f t="shared" si="37"/>
        <v>1430.7040000000002</v>
      </c>
      <c r="L347" s="253"/>
      <c r="M347" s="253"/>
      <c r="N347" s="253"/>
    </row>
    <row r="348" spans="1:14" ht="24.95" customHeight="1">
      <c r="A348" s="67" t="s">
        <v>490</v>
      </c>
      <c r="B348" s="67"/>
      <c r="C348" s="67"/>
      <c r="D348" s="67"/>
      <c r="E348" s="68" t="s">
        <v>63</v>
      </c>
      <c r="F348" s="67"/>
      <c r="G348" s="67"/>
      <c r="H348" s="69"/>
      <c r="I348" s="69"/>
      <c r="J348" s="69">
        <f>J349+J350+J351+J352+J353+J354</f>
        <v>34181.08</v>
      </c>
      <c r="K348" s="69">
        <f>K349+K350+K351+K352+K353+K354</f>
        <v>43498.74</v>
      </c>
      <c r="L348" s="253"/>
      <c r="M348" s="253"/>
      <c r="N348" s="253"/>
    </row>
    <row r="349" spans="1:14">
      <c r="A349" s="70" t="s">
        <v>491</v>
      </c>
      <c r="B349" s="70" t="s">
        <v>18</v>
      </c>
      <c r="C349" s="70" t="s">
        <v>829</v>
      </c>
      <c r="D349" s="70">
        <v>111209</v>
      </c>
      <c r="E349" s="71" t="s">
        <v>492</v>
      </c>
      <c r="F349" s="70" t="s">
        <v>66</v>
      </c>
      <c r="G349" s="70">
        <v>1</v>
      </c>
      <c r="H349" s="72">
        <v>887.81</v>
      </c>
      <c r="I349" s="72">
        <v>1129.82</v>
      </c>
      <c r="J349" s="72">
        <f t="shared" ref="J349:J354" si="38">G349*H349</f>
        <v>887.81</v>
      </c>
      <c r="K349" s="75">
        <f t="shared" ref="K349:K354" si="39">G349*I349</f>
        <v>1129.82</v>
      </c>
      <c r="L349" s="253"/>
      <c r="M349" s="253"/>
      <c r="N349" s="253"/>
    </row>
    <row r="350" spans="1:14">
      <c r="A350" s="70" t="s">
        <v>493</v>
      </c>
      <c r="B350" s="70" t="s">
        <v>18</v>
      </c>
      <c r="C350" s="70" t="s">
        <v>829</v>
      </c>
      <c r="D350" s="70">
        <v>111211</v>
      </c>
      <c r="E350" s="71" t="s">
        <v>494</v>
      </c>
      <c r="F350" s="70" t="s">
        <v>66</v>
      </c>
      <c r="G350" s="70">
        <v>8</v>
      </c>
      <c r="H350" s="72">
        <v>901.29</v>
      </c>
      <c r="I350" s="72">
        <v>1146.98</v>
      </c>
      <c r="J350" s="72">
        <f t="shared" si="38"/>
        <v>7210.32</v>
      </c>
      <c r="K350" s="75">
        <f t="shared" si="39"/>
        <v>9175.84</v>
      </c>
      <c r="L350" s="253"/>
      <c r="M350" s="253"/>
      <c r="N350" s="253"/>
    </row>
    <row r="351" spans="1:14">
      <c r="A351" s="70" t="s">
        <v>495</v>
      </c>
      <c r="B351" s="70" t="s">
        <v>18</v>
      </c>
      <c r="C351" s="70" t="s">
        <v>23</v>
      </c>
      <c r="D351" s="70">
        <v>111228</v>
      </c>
      <c r="E351" s="71" t="s">
        <v>65</v>
      </c>
      <c r="F351" s="70" t="s">
        <v>66</v>
      </c>
      <c r="G351" s="70">
        <v>9</v>
      </c>
      <c r="H351" s="72">
        <v>1736.01</v>
      </c>
      <c r="I351" s="72">
        <v>2209.2399999999998</v>
      </c>
      <c r="J351" s="72">
        <f t="shared" si="38"/>
        <v>15624.09</v>
      </c>
      <c r="K351" s="75">
        <f t="shared" si="39"/>
        <v>19883.159999999996</v>
      </c>
      <c r="L351" s="253"/>
      <c r="M351" s="253"/>
      <c r="N351" s="253"/>
    </row>
    <row r="352" spans="1:14">
      <c r="A352" s="70" t="s">
        <v>496</v>
      </c>
      <c r="B352" s="70" t="s">
        <v>18</v>
      </c>
      <c r="C352" s="70" t="s">
        <v>23</v>
      </c>
      <c r="D352" s="70">
        <v>160730</v>
      </c>
      <c r="E352" s="71" t="s">
        <v>497</v>
      </c>
      <c r="F352" s="70" t="s">
        <v>66</v>
      </c>
      <c r="G352" s="70">
        <v>1</v>
      </c>
      <c r="H352" s="72">
        <v>2101.35</v>
      </c>
      <c r="I352" s="72">
        <v>2674.17</v>
      </c>
      <c r="J352" s="72">
        <f t="shared" si="38"/>
        <v>2101.35</v>
      </c>
      <c r="K352" s="72">
        <f t="shared" si="39"/>
        <v>2674.17</v>
      </c>
      <c r="L352" s="253"/>
      <c r="M352" s="253"/>
      <c r="N352" s="253"/>
    </row>
    <row r="353" spans="1:17">
      <c r="A353" s="70" t="s">
        <v>498</v>
      </c>
      <c r="B353" s="70" t="s">
        <v>18</v>
      </c>
      <c r="C353" s="70" t="s">
        <v>23</v>
      </c>
      <c r="D353" s="70">
        <v>160727</v>
      </c>
      <c r="E353" s="71" t="s">
        <v>370</v>
      </c>
      <c r="F353" s="70" t="s">
        <v>66</v>
      </c>
      <c r="G353" s="70">
        <v>1</v>
      </c>
      <c r="H353" s="72">
        <v>3048.75</v>
      </c>
      <c r="I353" s="72">
        <v>3879.83</v>
      </c>
      <c r="J353" s="72">
        <f t="shared" si="38"/>
        <v>3048.75</v>
      </c>
      <c r="K353" s="72">
        <f t="shared" si="39"/>
        <v>3879.83</v>
      </c>
      <c r="L353" s="253"/>
      <c r="M353" s="253"/>
      <c r="N353" s="253"/>
    </row>
    <row r="354" spans="1:17">
      <c r="A354" s="70" t="s">
        <v>499</v>
      </c>
      <c r="B354" s="70" t="s">
        <v>29</v>
      </c>
      <c r="C354" s="70" t="s">
        <v>19</v>
      </c>
      <c r="D354" s="70">
        <v>39621</v>
      </c>
      <c r="E354" s="71" t="s">
        <v>149</v>
      </c>
      <c r="F354" s="70" t="s">
        <v>150</v>
      </c>
      <c r="G354" s="70">
        <v>4</v>
      </c>
      <c r="H354" s="72">
        <v>1327.19</v>
      </c>
      <c r="I354" s="72">
        <v>1688.98</v>
      </c>
      <c r="J354" s="72">
        <f t="shared" si="38"/>
        <v>5308.76</v>
      </c>
      <c r="K354" s="72">
        <f t="shared" si="39"/>
        <v>6755.92</v>
      </c>
      <c r="L354" s="253"/>
      <c r="M354" s="253"/>
      <c r="N354" s="253"/>
    </row>
    <row r="355" spans="1:17" ht="24.95" customHeight="1">
      <c r="A355" s="67" t="s">
        <v>500</v>
      </c>
      <c r="B355" s="67"/>
      <c r="C355" s="67"/>
      <c r="D355" s="67"/>
      <c r="E355" s="68" t="s">
        <v>501</v>
      </c>
      <c r="F355" s="67"/>
      <c r="G355" s="67"/>
      <c r="H355" s="69"/>
      <c r="I355" s="69"/>
      <c r="J355" s="69">
        <f>J356+J357</f>
        <v>1231.9788000000001</v>
      </c>
      <c r="K355" s="69">
        <f>K356+K357</f>
        <v>1567.5612000000001</v>
      </c>
      <c r="L355" s="253"/>
      <c r="M355" s="253"/>
      <c r="N355" s="253"/>
    </row>
    <row r="356" spans="1:17" s="10" customFormat="1" ht="45">
      <c r="A356" s="73" t="s">
        <v>502</v>
      </c>
      <c r="B356" s="73" t="s">
        <v>18</v>
      </c>
      <c r="C356" s="73" t="s">
        <v>19</v>
      </c>
      <c r="D356" s="70">
        <v>87904</v>
      </c>
      <c r="E356" s="71" t="s">
        <v>923</v>
      </c>
      <c r="F356" s="73" t="s">
        <v>21</v>
      </c>
      <c r="G356" s="73">
        <v>18.12</v>
      </c>
      <c r="H356" s="75">
        <v>7.39</v>
      </c>
      <c r="I356" s="75">
        <v>9.4</v>
      </c>
      <c r="J356" s="75">
        <f>G356*H356</f>
        <v>133.9068</v>
      </c>
      <c r="K356" s="75">
        <f>G356*I356</f>
        <v>170.328</v>
      </c>
      <c r="L356" s="253"/>
      <c r="M356" s="254"/>
      <c r="N356" s="253"/>
      <c r="O356" s="253"/>
      <c r="P356" s="253"/>
      <c r="Q356" s="253"/>
    </row>
    <row r="357" spans="1:17" ht="45">
      <c r="A357" s="70" t="s">
        <v>503</v>
      </c>
      <c r="B357" s="70" t="s">
        <v>18</v>
      </c>
      <c r="C357" s="70" t="s">
        <v>19</v>
      </c>
      <c r="D357" s="70">
        <v>87779</v>
      </c>
      <c r="E357" s="71" t="s">
        <v>86</v>
      </c>
      <c r="F357" s="70" t="s">
        <v>21</v>
      </c>
      <c r="G357" s="70">
        <v>18.12</v>
      </c>
      <c r="H357" s="72">
        <v>60.6</v>
      </c>
      <c r="I357" s="72">
        <v>77.11</v>
      </c>
      <c r="J357" s="75">
        <f>G357*H357</f>
        <v>1098.0720000000001</v>
      </c>
      <c r="K357" s="75">
        <f>G357*I357</f>
        <v>1397.2332000000001</v>
      </c>
      <c r="L357" s="253"/>
      <c r="M357" s="253"/>
      <c r="N357" s="253"/>
    </row>
    <row r="358" spans="1:17" ht="24.95" customHeight="1">
      <c r="A358" s="67" t="s">
        <v>504</v>
      </c>
      <c r="B358" s="67"/>
      <c r="C358" s="67"/>
      <c r="D358" s="67"/>
      <c r="E358" s="68" t="s">
        <v>88</v>
      </c>
      <c r="F358" s="67"/>
      <c r="G358" s="67"/>
      <c r="H358" s="69"/>
      <c r="I358" s="69"/>
      <c r="J358" s="69">
        <f>J359</f>
        <v>474.83000000000004</v>
      </c>
      <c r="K358" s="69">
        <f>K359</f>
        <v>604.19799999999998</v>
      </c>
      <c r="L358" s="253"/>
      <c r="M358" s="253"/>
      <c r="N358" s="253"/>
    </row>
    <row r="359" spans="1:17">
      <c r="A359" s="70" t="s">
        <v>505</v>
      </c>
      <c r="B359" s="70" t="s">
        <v>18</v>
      </c>
      <c r="C359" s="70" t="s">
        <v>23</v>
      </c>
      <c r="D359" s="70">
        <v>8</v>
      </c>
      <c r="E359" s="71" t="s">
        <v>233</v>
      </c>
      <c r="F359" s="70" t="s">
        <v>25</v>
      </c>
      <c r="G359" s="70">
        <v>10.3</v>
      </c>
      <c r="H359" s="72">
        <v>46.1</v>
      </c>
      <c r="I359" s="72">
        <v>58.66</v>
      </c>
      <c r="J359" s="72">
        <f>G359*H359</f>
        <v>474.83000000000004</v>
      </c>
      <c r="K359" s="72">
        <f>G359*I359</f>
        <v>604.19799999999998</v>
      </c>
      <c r="L359" s="253"/>
      <c r="M359" s="253"/>
      <c r="N359" s="253"/>
    </row>
    <row r="360" spans="1:17" ht="24.95" customHeight="1">
      <c r="A360" s="67" t="s">
        <v>506</v>
      </c>
      <c r="B360" s="67"/>
      <c r="C360" s="67"/>
      <c r="D360" s="67"/>
      <c r="E360" s="68" t="s">
        <v>68</v>
      </c>
      <c r="F360" s="67"/>
      <c r="G360" s="67"/>
      <c r="H360" s="69"/>
      <c r="I360" s="69"/>
      <c r="J360" s="69">
        <f>J361+J362+J363+J364+J365</f>
        <v>20319.191000000003</v>
      </c>
      <c r="K360" s="69">
        <f>K361+K362+K363+K364+K365</f>
        <v>25857.467200000003</v>
      </c>
      <c r="L360" s="253"/>
      <c r="M360" s="253"/>
      <c r="N360" s="253"/>
    </row>
    <row r="361" spans="1:17" customFormat="1" ht="30">
      <c r="A361" s="70" t="s">
        <v>507</v>
      </c>
      <c r="B361" s="70" t="s">
        <v>18</v>
      </c>
      <c r="C361" s="70" t="s">
        <v>19</v>
      </c>
      <c r="D361" s="70">
        <v>96523</v>
      </c>
      <c r="E361" s="71" t="s">
        <v>249</v>
      </c>
      <c r="F361" s="70" t="s">
        <v>48</v>
      </c>
      <c r="G361" s="70">
        <v>0.8</v>
      </c>
      <c r="H361" s="72">
        <v>85.62</v>
      </c>
      <c r="I361" s="72">
        <v>108.96</v>
      </c>
      <c r="J361" s="72">
        <f>G361*H361</f>
        <v>68.496000000000009</v>
      </c>
      <c r="K361" s="72">
        <f>G361*I361</f>
        <v>87.168000000000006</v>
      </c>
      <c r="L361" s="256"/>
      <c r="M361" s="256"/>
      <c r="N361" s="256"/>
      <c r="O361" s="252"/>
      <c r="P361" s="252"/>
      <c r="Q361" s="252"/>
    </row>
    <row r="362" spans="1:17" ht="30">
      <c r="A362" s="70" t="s">
        <v>508</v>
      </c>
      <c r="B362" s="70" t="s">
        <v>18</v>
      </c>
      <c r="C362" s="70" t="s">
        <v>19</v>
      </c>
      <c r="D362" s="70">
        <v>96616</v>
      </c>
      <c r="E362" s="71" t="s">
        <v>70</v>
      </c>
      <c r="F362" s="70" t="s">
        <v>48</v>
      </c>
      <c r="G362" s="70">
        <v>0.25</v>
      </c>
      <c r="H362" s="72">
        <v>582.85</v>
      </c>
      <c r="I362" s="72">
        <v>741.73</v>
      </c>
      <c r="J362" s="72">
        <f>G362*H362</f>
        <v>145.71250000000001</v>
      </c>
      <c r="K362" s="72">
        <f>G362*I362</f>
        <v>185.4325</v>
      </c>
      <c r="L362" s="253"/>
      <c r="M362" s="253"/>
      <c r="N362" s="253"/>
    </row>
    <row r="363" spans="1:17">
      <c r="A363" s="70" t="s">
        <v>509</v>
      </c>
      <c r="B363" s="70" t="s">
        <v>18</v>
      </c>
      <c r="C363" s="70" t="s">
        <v>23</v>
      </c>
      <c r="D363" s="70">
        <v>40727</v>
      </c>
      <c r="E363" s="71" t="s">
        <v>72</v>
      </c>
      <c r="F363" s="70" t="s">
        <v>73</v>
      </c>
      <c r="G363" s="70">
        <v>918.91</v>
      </c>
      <c r="H363" s="72">
        <v>15.85</v>
      </c>
      <c r="I363" s="72">
        <v>20.170000000000002</v>
      </c>
      <c r="J363" s="72">
        <f>G363*H363</f>
        <v>14564.7235</v>
      </c>
      <c r="K363" s="72">
        <f>G363*I363</f>
        <v>18534.414700000001</v>
      </c>
      <c r="L363" s="253"/>
      <c r="M363" s="253"/>
      <c r="N363" s="253"/>
    </row>
    <row r="364" spans="1:17" ht="60">
      <c r="A364" s="70" t="s">
        <v>510</v>
      </c>
      <c r="B364" s="70" t="s">
        <v>18</v>
      </c>
      <c r="C364" s="70" t="s">
        <v>19</v>
      </c>
      <c r="D364" s="70">
        <v>99837</v>
      </c>
      <c r="E364" s="71" t="s">
        <v>75</v>
      </c>
      <c r="F364" s="70" t="s">
        <v>25</v>
      </c>
      <c r="G364" s="70">
        <v>7.62</v>
      </c>
      <c r="H364" s="72">
        <v>552.54</v>
      </c>
      <c r="I364" s="72">
        <v>703.16</v>
      </c>
      <c r="J364" s="72">
        <f>G364*H364</f>
        <v>4210.3548000000001</v>
      </c>
      <c r="K364" s="72">
        <f>G364*I364</f>
        <v>5358.0792000000001</v>
      </c>
      <c r="L364" s="253"/>
      <c r="M364" s="253"/>
      <c r="N364" s="253"/>
    </row>
    <row r="365" spans="1:17" ht="30">
      <c r="A365" s="70" t="s">
        <v>510</v>
      </c>
      <c r="B365" s="70" t="s">
        <v>18</v>
      </c>
      <c r="C365" s="70" t="s">
        <v>19</v>
      </c>
      <c r="D365" s="70">
        <v>99855</v>
      </c>
      <c r="E365" s="71" t="s">
        <v>77</v>
      </c>
      <c r="F365" s="70" t="s">
        <v>25</v>
      </c>
      <c r="G365" s="70">
        <v>12.79</v>
      </c>
      <c r="H365" s="72">
        <v>103.98</v>
      </c>
      <c r="I365" s="72">
        <v>132.32</v>
      </c>
      <c r="J365" s="72">
        <f>G365*H365</f>
        <v>1329.9041999999999</v>
      </c>
      <c r="K365" s="72">
        <f>G365*I365</f>
        <v>1692.3727999999999</v>
      </c>
      <c r="L365" s="253"/>
      <c r="M365" s="253"/>
      <c r="N365" s="253"/>
    </row>
    <row r="366" spans="1:17" ht="24.95" customHeight="1">
      <c r="A366" s="67" t="s">
        <v>511</v>
      </c>
      <c r="B366" s="67"/>
      <c r="C366" s="67"/>
      <c r="D366" s="67"/>
      <c r="E366" s="68" t="s">
        <v>512</v>
      </c>
      <c r="F366" s="67"/>
      <c r="G366" s="67"/>
      <c r="H366" s="69"/>
      <c r="I366" s="69"/>
      <c r="J366" s="69">
        <f>J367</f>
        <v>3760.9566000000004</v>
      </c>
      <c r="K366" s="69">
        <f>K367</f>
        <v>4786.0144</v>
      </c>
      <c r="L366" s="253"/>
      <c r="M366" s="253"/>
      <c r="N366" s="253"/>
    </row>
    <row r="367" spans="1:17" ht="30">
      <c r="A367" s="70" t="s">
        <v>513</v>
      </c>
      <c r="B367" s="70" t="s">
        <v>18</v>
      </c>
      <c r="C367" s="70" t="s">
        <v>19</v>
      </c>
      <c r="D367" s="70">
        <v>99855</v>
      </c>
      <c r="E367" s="71" t="s">
        <v>77</v>
      </c>
      <c r="F367" s="70" t="s">
        <v>25</v>
      </c>
      <c r="G367" s="70">
        <v>36.17</v>
      </c>
      <c r="H367" s="72">
        <v>103.98</v>
      </c>
      <c r="I367" s="72">
        <v>132.32</v>
      </c>
      <c r="J367" s="72">
        <f>G367*H367</f>
        <v>3760.9566000000004</v>
      </c>
      <c r="K367" s="72">
        <f>G367*I367</f>
        <v>4786.0144</v>
      </c>
      <c r="L367" s="253"/>
      <c r="M367" s="253"/>
      <c r="N367" s="253"/>
    </row>
    <row r="368" spans="1:17" ht="24.95" customHeight="1">
      <c r="A368" s="67" t="s">
        <v>514</v>
      </c>
      <c r="B368" s="67"/>
      <c r="C368" s="67"/>
      <c r="D368" s="67"/>
      <c r="E368" s="68" t="s">
        <v>515</v>
      </c>
      <c r="F368" s="67"/>
      <c r="G368" s="67"/>
      <c r="H368" s="69"/>
      <c r="I368" s="69"/>
      <c r="J368" s="69">
        <f>J369+J381+J389+J392+J397+J400+J402+J407</f>
        <v>33412.311799999996</v>
      </c>
      <c r="K368" s="69">
        <f>K369+K381+K389+K392+K397+K400+K402+K407</f>
        <v>42518.4444</v>
      </c>
      <c r="L368" s="253"/>
      <c r="M368" s="253"/>
      <c r="N368" s="253"/>
    </row>
    <row r="369" spans="1:12" ht="24.95" customHeight="1">
      <c r="A369" s="76" t="s">
        <v>516</v>
      </c>
      <c r="B369" s="76"/>
      <c r="C369" s="76"/>
      <c r="D369" s="76"/>
      <c r="E369" s="77" t="s">
        <v>245</v>
      </c>
      <c r="F369" s="76"/>
      <c r="G369" s="76"/>
      <c r="H369" s="78"/>
      <c r="I369" s="78"/>
      <c r="J369" s="78">
        <f>J370+J371+J372+J373+J374+J375+J376+J377+J378+J379+J380</f>
        <v>5380.3542000000007</v>
      </c>
      <c r="K369" s="78">
        <f>K370+K371+K372+K373+K374+K375+K376+K377+K378+K379+K380</f>
        <v>6846.5394000000006</v>
      </c>
      <c r="L369" s="251"/>
    </row>
    <row r="370" spans="1:12" ht="30">
      <c r="A370" s="70" t="s">
        <v>517</v>
      </c>
      <c r="B370" s="70" t="s">
        <v>18</v>
      </c>
      <c r="C370" s="70" t="s">
        <v>19</v>
      </c>
      <c r="D370" s="70">
        <v>96523</v>
      </c>
      <c r="E370" s="71" t="s">
        <v>249</v>
      </c>
      <c r="F370" s="70" t="s">
        <v>48</v>
      </c>
      <c r="G370" s="70">
        <v>1.01</v>
      </c>
      <c r="H370" s="72">
        <v>85.62</v>
      </c>
      <c r="I370" s="72">
        <v>108.96</v>
      </c>
      <c r="J370" s="72">
        <f>G370*H370</f>
        <v>86.476200000000006</v>
      </c>
      <c r="K370" s="72">
        <f>G370*I370</f>
        <v>110.0496</v>
      </c>
      <c r="L370" s="255"/>
    </row>
    <row r="371" spans="1:12" ht="30">
      <c r="A371" s="70" t="s">
        <v>518</v>
      </c>
      <c r="B371" s="70" t="s">
        <v>18</v>
      </c>
      <c r="C371" s="70" t="s">
        <v>19</v>
      </c>
      <c r="D371" s="70">
        <v>96527</v>
      </c>
      <c r="E371" s="71" t="s">
        <v>251</v>
      </c>
      <c r="F371" s="70" t="s">
        <v>48</v>
      </c>
      <c r="G371" s="70">
        <v>3.24</v>
      </c>
      <c r="H371" s="72">
        <v>112.54</v>
      </c>
      <c r="I371" s="72">
        <v>143.21</v>
      </c>
      <c r="J371" s="72">
        <f t="shared" ref="J371:J380" si="40">G371*H371</f>
        <v>364.62960000000004</v>
      </c>
      <c r="K371" s="72">
        <f t="shared" ref="K371:K380" si="41">G371*I371</f>
        <v>464.00040000000007</v>
      </c>
    </row>
    <row r="372" spans="1:12" ht="30">
      <c r="A372" s="70" t="s">
        <v>519</v>
      </c>
      <c r="B372" s="70" t="s">
        <v>18</v>
      </c>
      <c r="C372" s="70" t="s">
        <v>19</v>
      </c>
      <c r="D372" s="70">
        <v>101616</v>
      </c>
      <c r="E372" s="71" t="s">
        <v>253</v>
      </c>
      <c r="F372" s="70" t="s">
        <v>21</v>
      </c>
      <c r="G372" s="70">
        <v>3.6</v>
      </c>
      <c r="H372" s="72">
        <v>5.48</v>
      </c>
      <c r="I372" s="72">
        <v>6.97</v>
      </c>
      <c r="J372" s="72">
        <f t="shared" si="40"/>
        <v>19.728000000000002</v>
      </c>
      <c r="K372" s="72">
        <f t="shared" si="41"/>
        <v>25.091999999999999</v>
      </c>
    </row>
    <row r="373" spans="1:12" ht="30">
      <c r="A373" s="70" t="s">
        <v>520</v>
      </c>
      <c r="B373" s="70" t="s">
        <v>18</v>
      </c>
      <c r="C373" s="70" t="s">
        <v>19</v>
      </c>
      <c r="D373" s="70">
        <v>96619</v>
      </c>
      <c r="E373" s="71" t="s">
        <v>255</v>
      </c>
      <c r="F373" s="70" t="s">
        <v>21</v>
      </c>
      <c r="G373" s="70">
        <v>3.6</v>
      </c>
      <c r="H373" s="72">
        <v>29.13</v>
      </c>
      <c r="I373" s="72">
        <v>37.07</v>
      </c>
      <c r="J373" s="72">
        <f t="shared" si="40"/>
        <v>104.86799999999999</v>
      </c>
      <c r="K373" s="72">
        <f t="shared" si="41"/>
        <v>133.452</v>
      </c>
    </row>
    <row r="374" spans="1:12" ht="30">
      <c r="A374" s="70" t="s">
        <v>521</v>
      </c>
      <c r="B374" s="70" t="s">
        <v>18</v>
      </c>
      <c r="C374" s="70" t="s">
        <v>19</v>
      </c>
      <c r="D374" s="70">
        <v>96536</v>
      </c>
      <c r="E374" s="71" t="s">
        <v>257</v>
      </c>
      <c r="F374" s="70" t="s">
        <v>21</v>
      </c>
      <c r="G374" s="70">
        <v>2.88</v>
      </c>
      <c r="H374" s="72">
        <v>59.66</v>
      </c>
      <c r="I374" s="72">
        <v>75.92</v>
      </c>
      <c r="J374" s="72">
        <f t="shared" si="40"/>
        <v>171.82079999999999</v>
      </c>
      <c r="K374" s="72">
        <f t="shared" si="41"/>
        <v>218.64959999999999</v>
      </c>
    </row>
    <row r="375" spans="1:12" ht="30">
      <c r="A375" s="70" t="s">
        <v>522</v>
      </c>
      <c r="B375" s="70" t="s">
        <v>18</v>
      </c>
      <c r="C375" s="70" t="s">
        <v>19</v>
      </c>
      <c r="D375" s="70">
        <v>96534</v>
      </c>
      <c r="E375" s="71" t="s">
        <v>259</v>
      </c>
      <c r="F375" s="70" t="s">
        <v>21</v>
      </c>
      <c r="G375" s="70">
        <v>5.2</v>
      </c>
      <c r="H375" s="72">
        <v>69.95</v>
      </c>
      <c r="I375" s="72">
        <v>89.01</v>
      </c>
      <c r="J375" s="72">
        <f t="shared" si="40"/>
        <v>363.74</v>
      </c>
      <c r="K375" s="72">
        <f t="shared" si="41"/>
        <v>462.85200000000003</v>
      </c>
    </row>
    <row r="376" spans="1:12" ht="30">
      <c r="A376" s="70" t="s">
        <v>523</v>
      </c>
      <c r="B376" s="70" t="s">
        <v>18</v>
      </c>
      <c r="C376" s="70" t="s">
        <v>19</v>
      </c>
      <c r="D376" s="70">
        <v>96543</v>
      </c>
      <c r="E376" s="71" t="s">
        <v>261</v>
      </c>
      <c r="F376" s="70" t="s">
        <v>73</v>
      </c>
      <c r="G376" s="70">
        <v>47.36</v>
      </c>
      <c r="H376" s="72">
        <v>17.05</v>
      </c>
      <c r="I376" s="72">
        <v>21.69</v>
      </c>
      <c r="J376" s="72">
        <f t="shared" si="40"/>
        <v>807.48800000000006</v>
      </c>
      <c r="K376" s="72">
        <f t="shared" si="41"/>
        <v>1027.2384</v>
      </c>
    </row>
    <row r="377" spans="1:12" ht="30">
      <c r="A377" s="70" t="s">
        <v>524</v>
      </c>
      <c r="B377" s="70" t="s">
        <v>18</v>
      </c>
      <c r="C377" s="70" t="s">
        <v>19</v>
      </c>
      <c r="D377" s="70">
        <v>96546</v>
      </c>
      <c r="E377" s="71" t="s">
        <v>263</v>
      </c>
      <c r="F377" s="70" t="s">
        <v>73</v>
      </c>
      <c r="G377" s="70">
        <v>39.42</v>
      </c>
      <c r="H377" s="72">
        <v>13.39</v>
      </c>
      <c r="I377" s="72">
        <v>17.04</v>
      </c>
      <c r="J377" s="72">
        <f t="shared" si="40"/>
        <v>527.8338</v>
      </c>
      <c r="K377" s="72">
        <f t="shared" si="41"/>
        <v>671.71680000000003</v>
      </c>
    </row>
    <row r="378" spans="1:12" ht="30">
      <c r="A378" s="70" t="s">
        <v>525</v>
      </c>
      <c r="B378" s="70" t="s">
        <v>18</v>
      </c>
      <c r="C378" s="70" t="s">
        <v>19</v>
      </c>
      <c r="D378" s="70">
        <v>96557</v>
      </c>
      <c r="E378" s="71" t="s">
        <v>265</v>
      </c>
      <c r="F378" s="70" t="s">
        <v>48</v>
      </c>
      <c r="G378" s="70">
        <v>3.16</v>
      </c>
      <c r="H378" s="72">
        <v>660.54</v>
      </c>
      <c r="I378" s="72">
        <v>840.6</v>
      </c>
      <c r="J378" s="72">
        <f t="shared" si="40"/>
        <v>2087.3063999999999</v>
      </c>
      <c r="K378" s="72">
        <f t="shared" si="41"/>
        <v>2656.2960000000003</v>
      </c>
    </row>
    <row r="379" spans="1:12">
      <c r="A379" s="70" t="s">
        <v>526</v>
      </c>
      <c r="B379" s="70" t="s">
        <v>18</v>
      </c>
      <c r="C379" s="70" t="s">
        <v>19</v>
      </c>
      <c r="D379" s="70">
        <v>93382</v>
      </c>
      <c r="E379" s="71" t="s">
        <v>267</v>
      </c>
      <c r="F379" s="70" t="s">
        <v>48</v>
      </c>
      <c r="G379" s="70">
        <v>0.98</v>
      </c>
      <c r="H379" s="72">
        <v>31.33</v>
      </c>
      <c r="I379" s="72">
        <v>39.869999999999997</v>
      </c>
      <c r="J379" s="72">
        <f t="shared" si="40"/>
        <v>30.703399999999998</v>
      </c>
      <c r="K379" s="72">
        <f t="shared" si="41"/>
        <v>39.072599999999994</v>
      </c>
    </row>
    <row r="380" spans="1:12" ht="30">
      <c r="A380" s="70" t="s">
        <v>527</v>
      </c>
      <c r="B380" s="70" t="s">
        <v>18</v>
      </c>
      <c r="C380" s="70" t="s">
        <v>19</v>
      </c>
      <c r="D380" s="70">
        <v>101176</v>
      </c>
      <c r="E380" s="71" t="s">
        <v>269</v>
      </c>
      <c r="F380" s="70" t="s">
        <v>25</v>
      </c>
      <c r="G380" s="70">
        <v>6</v>
      </c>
      <c r="H380" s="72">
        <v>135.96</v>
      </c>
      <c r="I380" s="72">
        <v>173.02</v>
      </c>
      <c r="J380" s="72">
        <f t="shared" si="40"/>
        <v>815.76</v>
      </c>
      <c r="K380" s="72">
        <f t="shared" si="41"/>
        <v>1038.1200000000001</v>
      </c>
    </row>
    <row r="381" spans="1:12" ht="24.95" customHeight="1">
      <c r="A381" s="76" t="s">
        <v>528</v>
      </c>
      <c r="B381" s="76"/>
      <c r="C381" s="76"/>
      <c r="D381" s="76"/>
      <c r="E381" s="77" t="s">
        <v>271</v>
      </c>
      <c r="F381" s="76"/>
      <c r="G381" s="76"/>
      <c r="H381" s="78"/>
      <c r="I381" s="78"/>
      <c r="J381" s="78">
        <f>J382+J383+J384+J385+J386+J387+J388</f>
        <v>6443.9126000000006</v>
      </c>
      <c r="K381" s="78">
        <f>K382+K383+K384+K385+K386+K387+K388</f>
        <v>8199.9850000000006</v>
      </c>
    </row>
    <row r="382" spans="1:12" ht="30">
      <c r="A382" s="70" t="s">
        <v>529</v>
      </c>
      <c r="B382" s="70" t="s">
        <v>18</v>
      </c>
      <c r="C382" s="70" t="s">
        <v>19</v>
      </c>
      <c r="D382" s="70">
        <v>92448</v>
      </c>
      <c r="E382" s="71" t="s">
        <v>273</v>
      </c>
      <c r="F382" s="70" t="s">
        <v>21</v>
      </c>
      <c r="G382" s="70">
        <v>2.88</v>
      </c>
      <c r="H382" s="72">
        <v>122.21</v>
      </c>
      <c r="I382" s="72">
        <v>155.52000000000001</v>
      </c>
      <c r="J382" s="72">
        <f>G382*H382</f>
        <v>351.96479999999997</v>
      </c>
      <c r="K382" s="72">
        <f>G382*I382</f>
        <v>447.89760000000001</v>
      </c>
    </row>
    <row r="383" spans="1:12" ht="30">
      <c r="A383" s="70" t="s">
        <v>530</v>
      </c>
      <c r="B383" s="70" t="s">
        <v>18</v>
      </c>
      <c r="C383" s="70" t="s">
        <v>19</v>
      </c>
      <c r="D383" s="70">
        <v>92413</v>
      </c>
      <c r="E383" s="71" t="s">
        <v>275</v>
      </c>
      <c r="F383" s="70" t="s">
        <v>21</v>
      </c>
      <c r="G383" s="70">
        <v>10.72</v>
      </c>
      <c r="H383" s="72">
        <v>85.51</v>
      </c>
      <c r="I383" s="72">
        <v>108.82</v>
      </c>
      <c r="J383" s="72">
        <f t="shared" ref="J383:J388" si="42">G383*H383</f>
        <v>916.66720000000009</v>
      </c>
      <c r="K383" s="72">
        <f t="shared" ref="K383:K388" si="43">G383*I383</f>
        <v>1166.5504000000001</v>
      </c>
    </row>
    <row r="384" spans="1:12" ht="30">
      <c r="A384" s="70" t="s">
        <v>531</v>
      </c>
      <c r="B384" s="70" t="s">
        <v>18</v>
      </c>
      <c r="C384" s="70" t="s">
        <v>19</v>
      </c>
      <c r="D384" s="70">
        <v>92759</v>
      </c>
      <c r="E384" s="71" t="s">
        <v>277</v>
      </c>
      <c r="F384" s="70" t="s">
        <v>73</v>
      </c>
      <c r="G384" s="70">
        <v>20.72</v>
      </c>
      <c r="H384" s="72">
        <v>14.06</v>
      </c>
      <c r="I384" s="72">
        <v>17.89</v>
      </c>
      <c r="J384" s="72">
        <f t="shared" si="42"/>
        <v>291.32319999999999</v>
      </c>
      <c r="K384" s="72">
        <f t="shared" si="43"/>
        <v>370.68079999999998</v>
      </c>
    </row>
    <row r="385" spans="1:17" ht="30">
      <c r="A385" s="70" t="s">
        <v>532</v>
      </c>
      <c r="B385" s="70" t="s">
        <v>18</v>
      </c>
      <c r="C385" s="70" t="s">
        <v>19</v>
      </c>
      <c r="D385" s="70">
        <v>92762</v>
      </c>
      <c r="E385" s="71" t="s">
        <v>279</v>
      </c>
      <c r="F385" s="70" t="s">
        <v>73</v>
      </c>
      <c r="G385" s="70">
        <v>67.819999999999993</v>
      </c>
      <c r="H385" s="72">
        <v>11.83</v>
      </c>
      <c r="I385" s="72">
        <v>15.05</v>
      </c>
      <c r="J385" s="72">
        <f t="shared" si="42"/>
        <v>802.31059999999991</v>
      </c>
      <c r="K385" s="72">
        <f t="shared" si="43"/>
        <v>1020.6909999999999</v>
      </c>
    </row>
    <row r="386" spans="1:17" s="10" customFormat="1" ht="45">
      <c r="A386" s="73" t="s">
        <v>533</v>
      </c>
      <c r="B386" s="73" t="s">
        <v>18</v>
      </c>
      <c r="C386" s="73" t="s">
        <v>19</v>
      </c>
      <c r="D386" s="73">
        <v>92720</v>
      </c>
      <c r="E386" s="74" t="s">
        <v>281</v>
      </c>
      <c r="F386" s="73" t="s">
        <v>48</v>
      </c>
      <c r="G386" s="73">
        <v>0.14000000000000001</v>
      </c>
      <c r="H386" s="75">
        <v>449.62</v>
      </c>
      <c r="I386" s="75">
        <v>572.17999999999995</v>
      </c>
      <c r="J386" s="72">
        <f t="shared" si="42"/>
        <v>62.946800000000003</v>
      </c>
      <c r="K386" s="72">
        <f t="shared" si="43"/>
        <v>80.105199999999996</v>
      </c>
      <c r="L386" s="253"/>
      <c r="M386" s="253"/>
      <c r="N386" s="253"/>
      <c r="O386" s="253"/>
      <c r="P386" s="253"/>
      <c r="Q386" s="253"/>
    </row>
    <row r="387" spans="1:17" s="10" customFormat="1" ht="45">
      <c r="A387" s="73" t="s">
        <v>534</v>
      </c>
      <c r="B387" s="73" t="s">
        <v>18</v>
      </c>
      <c r="C387" s="73" t="s">
        <v>19</v>
      </c>
      <c r="D387" s="73">
        <v>101964</v>
      </c>
      <c r="E387" s="74" t="s">
        <v>285</v>
      </c>
      <c r="F387" s="73" t="s">
        <v>21</v>
      </c>
      <c r="G387" s="73">
        <v>20</v>
      </c>
      <c r="H387" s="75">
        <v>157.25</v>
      </c>
      <c r="I387" s="75">
        <v>200.11</v>
      </c>
      <c r="J387" s="72">
        <f t="shared" si="42"/>
        <v>3145</v>
      </c>
      <c r="K387" s="72">
        <f t="shared" si="43"/>
        <v>4002.2000000000003</v>
      </c>
      <c r="L387" s="253"/>
      <c r="M387" s="253"/>
      <c r="N387" s="253"/>
      <c r="O387" s="253"/>
      <c r="P387" s="253"/>
      <c r="Q387" s="253"/>
    </row>
    <row r="388" spans="1:17" s="10" customFormat="1" ht="45">
      <c r="A388" s="73" t="s">
        <v>535</v>
      </c>
      <c r="B388" s="73" t="s">
        <v>18</v>
      </c>
      <c r="C388" s="73" t="s">
        <v>19</v>
      </c>
      <c r="D388" s="73">
        <v>92723</v>
      </c>
      <c r="E388" s="74" t="s">
        <v>283</v>
      </c>
      <c r="F388" s="73" t="s">
        <v>48</v>
      </c>
      <c r="G388" s="73">
        <v>2</v>
      </c>
      <c r="H388" s="75">
        <v>436.85</v>
      </c>
      <c r="I388" s="75">
        <v>555.92999999999995</v>
      </c>
      <c r="J388" s="72">
        <f t="shared" si="42"/>
        <v>873.7</v>
      </c>
      <c r="K388" s="72">
        <f t="shared" si="43"/>
        <v>1111.8599999999999</v>
      </c>
      <c r="L388" s="253"/>
      <c r="M388" s="253"/>
      <c r="N388" s="253"/>
      <c r="O388" s="253"/>
      <c r="P388" s="253"/>
      <c r="Q388" s="253"/>
    </row>
    <row r="389" spans="1:17" ht="24.95" customHeight="1">
      <c r="A389" s="76" t="s">
        <v>536</v>
      </c>
      <c r="B389" s="76"/>
      <c r="C389" s="76"/>
      <c r="D389" s="76"/>
      <c r="E389" s="77" t="s">
        <v>287</v>
      </c>
      <c r="F389" s="76"/>
      <c r="G389" s="76"/>
      <c r="H389" s="78"/>
      <c r="I389" s="78"/>
      <c r="J389" s="78">
        <f>J390+J391</f>
        <v>2182.6</v>
      </c>
      <c r="K389" s="78">
        <f>K390+K391</f>
        <v>2777.32</v>
      </c>
    </row>
    <row r="390" spans="1:17">
      <c r="A390" s="70" t="s">
        <v>537</v>
      </c>
      <c r="B390" s="70" t="s">
        <v>18</v>
      </c>
      <c r="C390" s="70" t="s">
        <v>19</v>
      </c>
      <c r="D390" s="70">
        <v>98557</v>
      </c>
      <c r="E390" s="71" t="s">
        <v>289</v>
      </c>
      <c r="F390" s="70" t="s">
        <v>21</v>
      </c>
      <c r="G390" s="70">
        <v>40</v>
      </c>
      <c r="H390" s="72">
        <v>48.81</v>
      </c>
      <c r="I390" s="72">
        <v>62.11</v>
      </c>
      <c r="J390" s="72">
        <f>G390*H390</f>
        <v>1952.4</v>
      </c>
      <c r="K390" s="72">
        <f>G390*I390</f>
        <v>2484.4</v>
      </c>
    </row>
    <row r="391" spans="1:17" ht="30">
      <c r="A391" s="70" t="s">
        <v>538</v>
      </c>
      <c r="B391" s="70" t="s">
        <v>18</v>
      </c>
      <c r="C391" s="70" t="s">
        <v>19</v>
      </c>
      <c r="D391" s="70">
        <v>94231</v>
      </c>
      <c r="E391" s="71" t="s">
        <v>539</v>
      </c>
      <c r="F391" s="70" t="s">
        <v>25</v>
      </c>
      <c r="G391" s="70">
        <v>4</v>
      </c>
      <c r="H391" s="72">
        <v>57.55</v>
      </c>
      <c r="I391" s="72">
        <v>73.23</v>
      </c>
      <c r="J391" s="72">
        <f>G391*H391</f>
        <v>230.2</v>
      </c>
      <c r="K391" s="72">
        <f>G391*I391</f>
        <v>292.92</v>
      </c>
    </row>
    <row r="392" spans="1:17" ht="24.95" customHeight="1">
      <c r="A392" s="76" t="s">
        <v>540</v>
      </c>
      <c r="B392" s="76"/>
      <c r="C392" s="76"/>
      <c r="D392" s="76"/>
      <c r="E392" s="77" t="s">
        <v>293</v>
      </c>
      <c r="F392" s="76"/>
      <c r="G392" s="76"/>
      <c r="H392" s="78"/>
      <c r="I392" s="78"/>
      <c r="J392" s="78">
        <f>J393+J394+J395+J396</f>
        <v>9348.2849999999999</v>
      </c>
      <c r="K392" s="78">
        <f>K393+K394+K395+K396</f>
        <v>11896.04</v>
      </c>
    </row>
    <row r="393" spans="1:17" s="10" customFormat="1" ht="60">
      <c r="A393" s="73" t="s">
        <v>541</v>
      </c>
      <c r="B393" s="73" t="s">
        <v>18</v>
      </c>
      <c r="C393" s="73" t="s">
        <v>19</v>
      </c>
      <c r="D393" s="73">
        <v>87518</v>
      </c>
      <c r="E393" s="74" t="s">
        <v>155</v>
      </c>
      <c r="F393" s="73" t="s">
        <v>21</v>
      </c>
      <c r="G393" s="73">
        <v>46.9</v>
      </c>
      <c r="H393" s="75">
        <v>151.11000000000001</v>
      </c>
      <c r="I393" s="75">
        <v>192.3</v>
      </c>
      <c r="J393" s="75">
        <f>G393*H393</f>
        <v>7087.0590000000002</v>
      </c>
      <c r="K393" s="75">
        <f>G393*I393</f>
        <v>9018.8700000000008</v>
      </c>
      <c r="L393" s="253"/>
      <c r="M393" s="253"/>
      <c r="N393" s="253"/>
      <c r="O393" s="253"/>
      <c r="P393" s="253"/>
      <c r="Q393" s="253"/>
    </row>
    <row r="394" spans="1:17" s="10" customFormat="1">
      <c r="A394" s="73" t="s">
        <v>542</v>
      </c>
      <c r="B394" s="73" t="s">
        <v>18</v>
      </c>
      <c r="C394" s="73" t="s">
        <v>19</v>
      </c>
      <c r="D394" s="73">
        <v>93185</v>
      </c>
      <c r="E394" s="74" t="s">
        <v>296</v>
      </c>
      <c r="F394" s="73" t="s">
        <v>25</v>
      </c>
      <c r="G394" s="73">
        <v>1.2</v>
      </c>
      <c r="H394" s="75">
        <v>48.63</v>
      </c>
      <c r="I394" s="75">
        <v>61.88</v>
      </c>
      <c r="J394" s="75">
        <v>58.35</v>
      </c>
      <c r="K394" s="75">
        <v>74.25</v>
      </c>
      <c r="L394" s="253"/>
      <c r="M394" s="253"/>
      <c r="N394" s="253"/>
      <c r="O394" s="253"/>
      <c r="P394" s="253"/>
      <c r="Q394" s="253"/>
    </row>
    <row r="395" spans="1:17" s="10" customFormat="1" ht="45">
      <c r="A395" s="73" t="s">
        <v>543</v>
      </c>
      <c r="B395" s="73" t="s">
        <v>18</v>
      </c>
      <c r="C395" s="73" t="s">
        <v>19</v>
      </c>
      <c r="D395" s="70">
        <v>87904</v>
      </c>
      <c r="E395" s="71" t="s">
        <v>923</v>
      </c>
      <c r="F395" s="73" t="s">
        <v>21</v>
      </c>
      <c r="G395" s="73">
        <v>32.4</v>
      </c>
      <c r="H395" s="75">
        <v>7.39</v>
      </c>
      <c r="I395" s="75">
        <v>9.4</v>
      </c>
      <c r="J395" s="75">
        <f>G395*H395</f>
        <v>239.43599999999998</v>
      </c>
      <c r="K395" s="75">
        <f>G395*I395</f>
        <v>304.56</v>
      </c>
      <c r="L395" s="253"/>
      <c r="M395" s="253"/>
      <c r="N395" s="253"/>
      <c r="O395" s="253"/>
      <c r="P395" s="253"/>
      <c r="Q395" s="253"/>
    </row>
    <row r="396" spans="1:17" ht="45">
      <c r="A396" s="70" t="s">
        <v>544</v>
      </c>
      <c r="B396" s="70" t="s">
        <v>18</v>
      </c>
      <c r="C396" s="70" t="s">
        <v>19</v>
      </c>
      <c r="D396" s="70">
        <v>87779</v>
      </c>
      <c r="E396" s="71" t="s">
        <v>86</v>
      </c>
      <c r="F396" s="70" t="s">
        <v>21</v>
      </c>
      <c r="G396" s="70">
        <v>32.4</v>
      </c>
      <c r="H396" s="72">
        <v>60.6</v>
      </c>
      <c r="I396" s="72">
        <v>77.11</v>
      </c>
      <c r="J396" s="72">
        <v>1963.44</v>
      </c>
      <c r="K396" s="72">
        <v>2498.36</v>
      </c>
    </row>
    <row r="397" spans="1:17" ht="24.95" customHeight="1">
      <c r="A397" s="76" t="s">
        <v>545</v>
      </c>
      <c r="B397" s="76"/>
      <c r="C397" s="76"/>
      <c r="D397" s="76"/>
      <c r="E397" s="77" t="s">
        <v>300</v>
      </c>
      <c r="F397" s="76"/>
      <c r="G397" s="76"/>
      <c r="H397" s="78"/>
      <c r="I397" s="78"/>
      <c r="J397" s="78">
        <f>J398+J399</f>
        <v>1111.4100000000001</v>
      </c>
      <c r="K397" s="78">
        <f>K398+K399</f>
        <v>1414.23</v>
      </c>
    </row>
    <row r="398" spans="1:17" ht="30">
      <c r="A398" s="70" t="s">
        <v>546</v>
      </c>
      <c r="B398" s="70" t="s">
        <v>18</v>
      </c>
      <c r="C398" s="70" t="s">
        <v>19</v>
      </c>
      <c r="D398" s="70">
        <v>96622</v>
      </c>
      <c r="E398" s="71" t="s">
        <v>166</v>
      </c>
      <c r="F398" s="70" t="s">
        <v>48</v>
      </c>
      <c r="G398" s="70">
        <v>1</v>
      </c>
      <c r="H398" s="72">
        <v>116.01</v>
      </c>
      <c r="I398" s="72">
        <v>147.63</v>
      </c>
      <c r="J398" s="72">
        <f>G398*H398</f>
        <v>116.01</v>
      </c>
      <c r="K398" s="72">
        <f>G398*I398</f>
        <v>147.63</v>
      </c>
    </row>
    <row r="399" spans="1:17" ht="45">
      <c r="A399" s="70" t="s">
        <v>547</v>
      </c>
      <c r="B399" s="70" t="s">
        <v>18</v>
      </c>
      <c r="C399" s="70" t="s">
        <v>19</v>
      </c>
      <c r="D399" s="70">
        <v>87700</v>
      </c>
      <c r="E399" s="71" t="s">
        <v>303</v>
      </c>
      <c r="F399" s="70" t="s">
        <v>21</v>
      </c>
      <c r="G399" s="70">
        <v>20</v>
      </c>
      <c r="H399" s="72">
        <v>49.77</v>
      </c>
      <c r="I399" s="72">
        <v>63.33</v>
      </c>
      <c r="J399" s="72">
        <f>G399*H399</f>
        <v>995.40000000000009</v>
      </c>
      <c r="K399" s="72">
        <f>G399*I399</f>
        <v>1266.5999999999999</v>
      </c>
    </row>
    <row r="400" spans="1:17" ht="24.95" customHeight="1">
      <c r="A400" s="76" t="s">
        <v>548</v>
      </c>
      <c r="B400" s="76"/>
      <c r="C400" s="76"/>
      <c r="D400" s="76"/>
      <c r="E400" s="77" t="s">
        <v>549</v>
      </c>
      <c r="F400" s="76"/>
      <c r="G400" s="76"/>
      <c r="H400" s="78"/>
      <c r="I400" s="78"/>
      <c r="J400" s="78">
        <f>J401</f>
        <v>546.1</v>
      </c>
      <c r="K400" s="78">
        <f>K401</f>
        <v>694.96</v>
      </c>
    </row>
    <row r="401" spans="1:17">
      <c r="A401" s="70" t="s">
        <v>550</v>
      </c>
      <c r="B401" s="70" t="s">
        <v>18</v>
      </c>
      <c r="C401" s="70" t="s">
        <v>551</v>
      </c>
      <c r="D401" s="70" t="s">
        <v>552</v>
      </c>
      <c r="E401" s="71" t="s">
        <v>553</v>
      </c>
      <c r="F401" s="70" t="s">
        <v>66</v>
      </c>
      <c r="G401" s="70">
        <v>1</v>
      </c>
      <c r="H401" s="72">
        <v>546.1</v>
      </c>
      <c r="I401" s="72">
        <v>694.96</v>
      </c>
      <c r="J401" s="72">
        <f>G401*H401</f>
        <v>546.1</v>
      </c>
      <c r="K401" s="72">
        <f>G401*I401</f>
        <v>694.96</v>
      </c>
    </row>
    <row r="402" spans="1:17" ht="24.95" customHeight="1">
      <c r="A402" s="76" t="s">
        <v>554</v>
      </c>
      <c r="B402" s="76"/>
      <c r="C402" s="76"/>
      <c r="D402" s="76"/>
      <c r="E402" s="77" t="s">
        <v>307</v>
      </c>
      <c r="F402" s="76"/>
      <c r="G402" s="76"/>
      <c r="H402" s="78"/>
      <c r="I402" s="78"/>
      <c r="J402" s="78">
        <f>J403+J404+J405+J406</f>
        <v>473.24</v>
      </c>
      <c r="K402" s="78">
        <f>K403+K404+K405+K406</f>
        <v>602.23</v>
      </c>
    </row>
    <row r="403" spans="1:17" s="10" customFormat="1" ht="45">
      <c r="A403" s="73" t="s">
        <v>555</v>
      </c>
      <c r="B403" s="73" t="s">
        <v>18</v>
      </c>
      <c r="C403" s="73" t="s">
        <v>19</v>
      </c>
      <c r="D403" s="73">
        <v>93140</v>
      </c>
      <c r="E403" s="74" t="s">
        <v>309</v>
      </c>
      <c r="F403" s="73" t="s">
        <v>66</v>
      </c>
      <c r="G403" s="73">
        <v>1</v>
      </c>
      <c r="H403" s="75">
        <v>162.57</v>
      </c>
      <c r="I403" s="75">
        <v>206.88</v>
      </c>
      <c r="J403" s="75">
        <f>G403*H403</f>
        <v>162.57</v>
      </c>
      <c r="K403" s="75">
        <f>G403*I403</f>
        <v>206.88</v>
      </c>
      <c r="L403" s="253"/>
      <c r="M403" s="253"/>
      <c r="N403" s="253"/>
      <c r="O403" s="253"/>
      <c r="P403" s="253"/>
      <c r="Q403" s="253"/>
    </row>
    <row r="404" spans="1:17" s="10" customFormat="1" ht="30">
      <c r="A404" s="73" t="s">
        <v>556</v>
      </c>
      <c r="B404" s="73" t="s">
        <v>18</v>
      </c>
      <c r="C404" s="73" t="s">
        <v>19</v>
      </c>
      <c r="D404" s="73">
        <v>97607</v>
      </c>
      <c r="E404" s="74" t="s">
        <v>311</v>
      </c>
      <c r="F404" s="73" t="s">
        <v>66</v>
      </c>
      <c r="G404" s="73">
        <v>1</v>
      </c>
      <c r="H404" s="75">
        <v>109.47</v>
      </c>
      <c r="I404" s="75">
        <v>139.31</v>
      </c>
      <c r="J404" s="75">
        <f>G404*H404</f>
        <v>109.47</v>
      </c>
      <c r="K404" s="75">
        <f>G404*I404</f>
        <v>139.31</v>
      </c>
      <c r="L404" s="253"/>
      <c r="M404" s="253"/>
      <c r="N404" s="253"/>
      <c r="O404" s="253"/>
      <c r="P404" s="253"/>
      <c r="Q404" s="253"/>
    </row>
    <row r="405" spans="1:17" s="10" customFormat="1" ht="30">
      <c r="A405" s="73" t="s">
        <v>557</v>
      </c>
      <c r="B405" s="73" t="s">
        <v>18</v>
      </c>
      <c r="C405" s="73" t="s">
        <v>19</v>
      </c>
      <c r="D405" s="73">
        <v>93141</v>
      </c>
      <c r="E405" s="74" t="s">
        <v>558</v>
      </c>
      <c r="F405" s="73" t="s">
        <v>66</v>
      </c>
      <c r="G405" s="73">
        <v>1</v>
      </c>
      <c r="H405" s="75">
        <v>148.58000000000001</v>
      </c>
      <c r="I405" s="75">
        <v>189.08</v>
      </c>
      <c r="J405" s="75">
        <f>G405*H405</f>
        <v>148.58000000000001</v>
      </c>
      <c r="K405" s="75">
        <f>G405*I405</f>
        <v>189.08</v>
      </c>
      <c r="L405" s="253"/>
      <c r="M405" s="253"/>
      <c r="N405" s="253"/>
      <c r="O405" s="253"/>
      <c r="P405" s="253"/>
      <c r="Q405" s="253"/>
    </row>
    <row r="406" spans="1:17" ht="30">
      <c r="A406" s="70" t="s">
        <v>559</v>
      </c>
      <c r="B406" s="70" t="s">
        <v>18</v>
      </c>
      <c r="C406" s="70" t="s">
        <v>19</v>
      </c>
      <c r="D406" s="70">
        <v>93661</v>
      </c>
      <c r="E406" s="71" t="s">
        <v>313</v>
      </c>
      <c r="F406" s="70" t="s">
        <v>66</v>
      </c>
      <c r="G406" s="70">
        <v>1</v>
      </c>
      <c r="H406" s="72">
        <v>52.62</v>
      </c>
      <c r="I406" s="72">
        <v>66.959999999999994</v>
      </c>
      <c r="J406" s="75">
        <f>G406*H406</f>
        <v>52.62</v>
      </c>
      <c r="K406" s="75">
        <f>G406*I406</f>
        <v>66.959999999999994</v>
      </c>
    </row>
    <row r="407" spans="1:17" ht="24.95" customHeight="1">
      <c r="A407" s="76" t="s">
        <v>560</v>
      </c>
      <c r="B407" s="76"/>
      <c r="C407" s="76"/>
      <c r="D407" s="76"/>
      <c r="E407" s="77" t="s">
        <v>561</v>
      </c>
      <c r="F407" s="76"/>
      <c r="G407" s="76"/>
      <c r="H407" s="78"/>
      <c r="I407" s="78"/>
      <c r="J407" s="78">
        <f>J408</f>
        <v>7926.41</v>
      </c>
      <c r="K407" s="78">
        <f>K408</f>
        <v>10087.14</v>
      </c>
    </row>
    <row r="408" spans="1:17" ht="30">
      <c r="A408" s="70" t="s">
        <v>562</v>
      </c>
      <c r="B408" s="70" t="s">
        <v>18</v>
      </c>
      <c r="C408" s="70" t="s">
        <v>23</v>
      </c>
      <c r="D408" s="70">
        <v>16079</v>
      </c>
      <c r="E408" s="71" t="s">
        <v>344</v>
      </c>
      <c r="F408" s="70" t="s">
        <v>66</v>
      </c>
      <c r="G408" s="70">
        <v>1</v>
      </c>
      <c r="H408" s="72">
        <v>7926.41</v>
      </c>
      <c r="I408" s="72">
        <v>10087.14</v>
      </c>
      <c r="J408" s="72">
        <f>G408*H408</f>
        <v>7926.41</v>
      </c>
      <c r="K408" s="72">
        <f>G408*I408</f>
        <v>10087.14</v>
      </c>
    </row>
    <row r="409" spans="1:17" ht="24.95" customHeight="1">
      <c r="A409" s="67" t="s">
        <v>563</v>
      </c>
      <c r="B409" s="67"/>
      <c r="C409" s="67"/>
      <c r="D409" s="67"/>
      <c r="E409" s="68" t="s">
        <v>96</v>
      </c>
      <c r="F409" s="67"/>
      <c r="G409" s="67"/>
      <c r="H409" s="69"/>
      <c r="I409" s="69"/>
      <c r="J409" s="69">
        <f>J410+J411+J412+J413</f>
        <v>9719.7881999999991</v>
      </c>
      <c r="K409" s="69">
        <f>K410+K411+K412+K413</f>
        <v>12367.356599999999</v>
      </c>
    </row>
    <row r="410" spans="1:17" s="10" customFormat="1">
      <c r="A410" s="73" t="s">
        <v>564</v>
      </c>
      <c r="B410" s="73" t="s">
        <v>18</v>
      </c>
      <c r="C410" s="73" t="s">
        <v>19</v>
      </c>
      <c r="D410" s="73">
        <v>88485</v>
      </c>
      <c r="E410" s="74" t="s">
        <v>98</v>
      </c>
      <c r="F410" s="73" t="s">
        <v>21</v>
      </c>
      <c r="G410" s="73">
        <v>50.34</v>
      </c>
      <c r="H410" s="75">
        <v>3.41</v>
      </c>
      <c r="I410" s="75">
        <v>4.33</v>
      </c>
      <c r="J410" s="75">
        <f>G410*H410</f>
        <v>171.65940000000001</v>
      </c>
      <c r="K410" s="75">
        <f>G410*I410</f>
        <v>217.97220000000002</v>
      </c>
      <c r="L410" s="253"/>
      <c r="M410" s="253"/>
      <c r="N410" s="253"/>
      <c r="O410" s="253"/>
      <c r="P410" s="253"/>
      <c r="Q410" s="253"/>
    </row>
    <row r="411" spans="1:17" s="10" customFormat="1" ht="30">
      <c r="A411" s="73" t="s">
        <v>565</v>
      </c>
      <c r="B411" s="73" t="s">
        <v>18</v>
      </c>
      <c r="C411" s="73" t="s">
        <v>19</v>
      </c>
      <c r="D411" s="73">
        <v>88489</v>
      </c>
      <c r="E411" s="74" t="s">
        <v>100</v>
      </c>
      <c r="F411" s="73" t="s">
        <v>21</v>
      </c>
      <c r="G411" s="73">
        <v>32.4</v>
      </c>
      <c r="H411" s="75">
        <v>12.46</v>
      </c>
      <c r="I411" s="75">
        <v>15.85</v>
      </c>
      <c r="J411" s="75">
        <f>G411*H411</f>
        <v>403.70400000000001</v>
      </c>
      <c r="K411" s="75">
        <f>G411*I411</f>
        <v>513.54</v>
      </c>
      <c r="L411" s="253"/>
      <c r="M411" s="253"/>
      <c r="N411" s="253"/>
      <c r="O411" s="253"/>
      <c r="P411" s="253"/>
      <c r="Q411" s="253"/>
    </row>
    <row r="412" spans="1:17" ht="45">
      <c r="A412" s="70" t="s">
        <v>566</v>
      </c>
      <c r="B412" s="70" t="s">
        <v>18</v>
      </c>
      <c r="C412" s="70" t="s">
        <v>19</v>
      </c>
      <c r="D412" s="70">
        <v>100722</v>
      </c>
      <c r="E412" s="71" t="s">
        <v>102</v>
      </c>
      <c r="F412" s="70" t="s">
        <v>21</v>
      </c>
      <c r="G412" s="70">
        <v>212.76</v>
      </c>
      <c r="H412" s="72">
        <v>21.29</v>
      </c>
      <c r="I412" s="72">
        <v>27.09</v>
      </c>
      <c r="J412" s="75">
        <f>G412*H412</f>
        <v>4529.6603999999998</v>
      </c>
      <c r="K412" s="75">
        <f>G412*I412</f>
        <v>5763.6683999999996</v>
      </c>
    </row>
    <row r="413" spans="1:17" ht="45">
      <c r="A413" s="70" t="s">
        <v>567</v>
      </c>
      <c r="B413" s="70" t="s">
        <v>18</v>
      </c>
      <c r="C413" s="70" t="s">
        <v>19</v>
      </c>
      <c r="D413" s="70">
        <v>100746</v>
      </c>
      <c r="E413" s="71" t="s">
        <v>104</v>
      </c>
      <c r="F413" s="70" t="s">
        <v>21</v>
      </c>
      <c r="G413" s="70">
        <v>212.76</v>
      </c>
      <c r="H413" s="72">
        <v>21.69</v>
      </c>
      <c r="I413" s="72">
        <v>27.6</v>
      </c>
      <c r="J413" s="75">
        <f>G413*H413</f>
        <v>4614.7644</v>
      </c>
      <c r="K413" s="75">
        <f>G413*I413</f>
        <v>5872.1760000000004</v>
      </c>
    </row>
    <row r="414" spans="1:17" ht="24.95" customHeight="1">
      <c r="A414" s="67" t="s">
        <v>568</v>
      </c>
      <c r="B414" s="67"/>
      <c r="C414" s="67"/>
      <c r="D414" s="67"/>
      <c r="E414" s="68" t="s">
        <v>106</v>
      </c>
      <c r="F414" s="67"/>
      <c r="G414" s="67"/>
      <c r="H414" s="69"/>
      <c r="I414" s="69"/>
      <c r="J414" s="69">
        <f>J415+J416+J417+J418+J419+J420+J421+J422+J423+J424+J425+J426+J427+J428</f>
        <v>58116.434899999993</v>
      </c>
      <c r="K414" s="69">
        <f>K415+K416+K417+K418+K419+K420+K421+K422+K423+K424+K425+K426+K427+K428</f>
        <v>73958.078300000023</v>
      </c>
      <c r="L414" s="251"/>
    </row>
    <row r="415" spans="1:17" ht="30">
      <c r="A415" s="70" t="s">
        <v>569</v>
      </c>
      <c r="B415" s="70" t="s">
        <v>18</v>
      </c>
      <c r="C415" s="70" t="s">
        <v>23</v>
      </c>
      <c r="D415" s="70" t="s">
        <v>323</v>
      </c>
      <c r="E415" s="71" t="s">
        <v>324</v>
      </c>
      <c r="F415" s="70" t="s">
        <v>66</v>
      </c>
      <c r="G415" s="70">
        <v>2</v>
      </c>
      <c r="H415" s="72">
        <v>4650.3</v>
      </c>
      <c r="I415" s="72">
        <v>5917.97</v>
      </c>
      <c r="J415" s="72">
        <f>G415*H415</f>
        <v>9300.6</v>
      </c>
      <c r="K415" s="72">
        <f>G415*I415</f>
        <v>11835.94</v>
      </c>
      <c r="L415" s="255"/>
    </row>
    <row r="416" spans="1:17" ht="45">
      <c r="A416" s="70" t="s">
        <v>570</v>
      </c>
      <c r="B416" s="70" t="s">
        <v>18</v>
      </c>
      <c r="C416" s="70" t="s">
        <v>23</v>
      </c>
      <c r="D416" s="70">
        <v>160603</v>
      </c>
      <c r="E416" s="71" t="s">
        <v>326</v>
      </c>
      <c r="F416" s="70" t="s">
        <v>66</v>
      </c>
      <c r="G416" s="70">
        <v>1</v>
      </c>
      <c r="H416" s="72">
        <v>994.3</v>
      </c>
      <c r="I416" s="72">
        <v>1265.3399999999999</v>
      </c>
      <c r="J416" s="72">
        <f t="shared" ref="J416:J428" si="44">G416*H416</f>
        <v>994.3</v>
      </c>
      <c r="K416" s="72">
        <f t="shared" ref="K416:K428" si="45">G416*I416</f>
        <v>1265.3399999999999</v>
      </c>
    </row>
    <row r="417" spans="1:11" ht="30">
      <c r="A417" s="70" t="s">
        <v>571</v>
      </c>
      <c r="B417" s="70" t="s">
        <v>18</v>
      </c>
      <c r="C417" s="70" t="s">
        <v>19</v>
      </c>
      <c r="D417" s="70">
        <v>92362</v>
      </c>
      <c r="E417" s="71" t="s">
        <v>1090</v>
      </c>
      <c r="F417" s="70" t="s">
        <v>25</v>
      </c>
      <c r="G417" s="70">
        <v>173.95</v>
      </c>
      <c r="H417" s="72">
        <v>168.31</v>
      </c>
      <c r="I417" s="72">
        <v>214.19</v>
      </c>
      <c r="J417" s="72">
        <f t="shared" si="44"/>
        <v>29277.5245</v>
      </c>
      <c r="K417" s="72">
        <f t="shared" si="45"/>
        <v>37258.3505</v>
      </c>
    </row>
    <row r="418" spans="1:11" ht="45">
      <c r="A418" s="70" t="s">
        <v>572</v>
      </c>
      <c r="B418" s="70" t="s">
        <v>18</v>
      </c>
      <c r="C418" s="70" t="s">
        <v>19</v>
      </c>
      <c r="D418" s="70">
        <v>101912</v>
      </c>
      <c r="E418" s="71" t="s">
        <v>328</v>
      </c>
      <c r="F418" s="70" t="s">
        <v>66</v>
      </c>
      <c r="G418" s="70">
        <v>6</v>
      </c>
      <c r="H418" s="72">
        <v>1773.67</v>
      </c>
      <c r="I418" s="72">
        <v>2257.17</v>
      </c>
      <c r="J418" s="72">
        <f t="shared" si="44"/>
        <v>10642.02</v>
      </c>
      <c r="K418" s="72">
        <f t="shared" si="45"/>
        <v>13543.02</v>
      </c>
    </row>
    <row r="419" spans="1:11">
      <c r="A419" s="70" t="s">
        <v>573</v>
      </c>
      <c r="B419" s="70" t="s">
        <v>18</v>
      </c>
      <c r="C419" s="70" t="s">
        <v>23</v>
      </c>
      <c r="D419" s="70">
        <v>160673</v>
      </c>
      <c r="E419" s="71" t="s">
        <v>330</v>
      </c>
      <c r="F419" s="70" t="s">
        <v>66</v>
      </c>
      <c r="G419" s="70">
        <v>1</v>
      </c>
      <c r="H419" s="72">
        <v>782.46</v>
      </c>
      <c r="I419" s="72">
        <v>995.75</v>
      </c>
      <c r="J419" s="72">
        <f t="shared" si="44"/>
        <v>782.46</v>
      </c>
      <c r="K419" s="72">
        <f t="shared" si="45"/>
        <v>995.75</v>
      </c>
    </row>
    <row r="420" spans="1:11" ht="30">
      <c r="A420" s="70" t="s">
        <v>574</v>
      </c>
      <c r="B420" s="70" t="s">
        <v>18</v>
      </c>
      <c r="C420" s="70" t="s">
        <v>23</v>
      </c>
      <c r="D420" s="70">
        <v>160674</v>
      </c>
      <c r="E420" s="71" t="s">
        <v>332</v>
      </c>
      <c r="F420" s="70" t="s">
        <v>66</v>
      </c>
      <c r="G420" s="70">
        <v>5</v>
      </c>
      <c r="H420" s="72">
        <v>82.69</v>
      </c>
      <c r="I420" s="72">
        <v>105.23</v>
      </c>
      <c r="J420" s="72">
        <f t="shared" si="44"/>
        <v>413.45</v>
      </c>
      <c r="K420" s="72">
        <f t="shared" si="45"/>
        <v>526.15</v>
      </c>
    </row>
    <row r="421" spans="1:11">
      <c r="A421" s="70" t="s">
        <v>575</v>
      </c>
      <c r="B421" s="70" t="s">
        <v>18</v>
      </c>
      <c r="C421" s="70" t="s">
        <v>23</v>
      </c>
      <c r="D421" s="70" t="s">
        <v>334</v>
      </c>
      <c r="E421" s="71" t="s">
        <v>335</v>
      </c>
      <c r="F421" s="70" t="s">
        <v>66</v>
      </c>
      <c r="G421" s="70">
        <v>5</v>
      </c>
      <c r="H421" s="72">
        <v>161.80000000000001</v>
      </c>
      <c r="I421" s="72">
        <v>205.9</v>
      </c>
      <c r="J421" s="72">
        <f t="shared" si="44"/>
        <v>809</v>
      </c>
      <c r="K421" s="72">
        <f t="shared" si="45"/>
        <v>1029.5</v>
      </c>
    </row>
    <row r="422" spans="1:11" ht="30">
      <c r="A422" s="70" t="s">
        <v>576</v>
      </c>
      <c r="B422" s="70" t="s">
        <v>18</v>
      </c>
      <c r="C422" s="70" t="s">
        <v>23</v>
      </c>
      <c r="D422" s="70">
        <v>160716</v>
      </c>
      <c r="E422" s="71" t="s">
        <v>337</v>
      </c>
      <c r="F422" s="70" t="s">
        <v>25</v>
      </c>
      <c r="G422" s="70">
        <v>97.14</v>
      </c>
      <c r="H422" s="72">
        <v>25.36</v>
      </c>
      <c r="I422" s="72">
        <v>32.270000000000003</v>
      </c>
      <c r="J422" s="72">
        <f t="shared" si="44"/>
        <v>2463.4704000000002</v>
      </c>
      <c r="K422" s="72">
        <f t="shared" si="45"/>
        <v>3134.7078000000001</v>
      </c>
    </row>
    <row r="423" spans="1:11">
      <c r="A423" s="70" t="s">
        <v>577</v>
      </c>
      <c r="B423" s="70" t="s">
        <v>18</v>
      </c>
      <c r="C423" s="70" t="s">
        <v>23</v>
      </c>
      <c r="D423" s="70">
        <v>160711</v>
      </c>
      <c r="E423" s="71" t="s">
        <v>578</v>
      </c>
      <c r="F423" s="70" t="s">
        <v>66</v>
      </c>
      <c r="G423" s="70">
        <v>7</v>
      </c>
      <c r="H423" s="72">
        <v>76.59</v>
      </c>
      <c r="I423" s="72">
        <v>97.46</v>
      </c>
      <c r="J423" s="72">
        <f t="shared" si="44"/>
        <v>536.13</v>
      </c>
      <c r="K423" s="72">
        <f t="shared" si="45"/>
        <v>682.21999999999991</v>
      </c>
    </row>
    <row r="424" spans="1:11" ht="30">
      <c r="A424" s="70" t="s">
        <v>579</v>
      </c>
      <c r="B424" s="70" t="s">
        <v>18</v>
      </c>
      <c r="C424" s="70" t="s">
        <v>116</v>
      </c>
      <c r="D424" s="70" t="s">
        <v>117</v>
      </c>
      <c r="E424" s="71" t="s">
        <v>118</v>
      </c>
      <c r="F424" s="70" t="s">
        <v>66</v>
      </c>
      <c r="G424" s="70">
        <v>10</v>
      </c>
      <c r="H424" s="72">
        <v>82.51</v>
      </c>
      <c r="I424" s="72">
        <v>105</v>
      </c>
      <c r="J424" s="72">
        <f t="shared" si="44"/>
        <v>825.1</v>
      </c>
      <c r="K424" s="72">
        <f t="shared" si="45"/>
        <v>1050</v>
      </c>
    </row>
    <row r="425" spans="1:11">
      <c r="A425" s="70" t="s">
        <v>580</v>
      </c>
      <c r="B425" s="70" t="s">
        <v>18</v>
      </c>
      <c r="C425" s="70" t="s">
        <v>23</v>
      </c>
      <c r="D425" s="70">
        <v>210042</v>
      </c>
      <c r="E425" s="71" t="s">
        <v>108</v>
      </c>
      <c r="F425" s="70" t="s">
        <v>66</v>
      </c>
      <c r="G425" s="70">
        <v>17</v>
      </c>
      <c r="H425" s="72">
        <v>42.49</v>
      </c>
      <c r="I425" s="72">
        <v>54.07</v>
      </c>
      <c r="J425" s="72">
        <f t="shared" si="44"/>
        <v>722.33</v>
      </c>
      <c r="K425" s="72">
        <f t="shared" si="45"/>
        <v>919.19</v>
      </c>
    </row>
    <row r="426" spans="1:11" ht="30">
      <c r="A426" s="70" t="s">
        <v>581</v>
      </c>
      <c r="B426" s="70" t="s">
        <v>18</v>
      </c>
      <c r="C426" s="70" t="s">
        <v>23</v>
      </c>
      <c r="D426" s="70">
        <v>210043</v>
      </c>
      <c r="E426" s="71" t="s">
        <v>110</v>
      </c>
      <c r="F426" s="70" t="s">
        <v>66</v>
      </c>
      <c r="G426" s="70">
        <v>25</v>
      </c>
      <c r="H426" s="72">
        <v>27.63</v>
      </c>
      <c r="I426" s="72">
        <v>35.159999999999997</v>
      </c>
      <c r="J426" s="72">
        <f t="shared" si="44"/>
        <v>690.75</v>
      </c>
      <c r="K426" s="72">
        <f t="shared" si="45"/>
        <v>878.99999999999989</v>
      </c>
    </row>
    <row r="427" spans="1:11">
      <c r="A427" s="70" t="s">
        <v>582</v>
      </c>
      <c r="B427" s="70" t="s">
        <v>18</v>
      </c>
      <c r="C427" s="70" t="s">
        <v>23</v>
      </c>
      <c r="D427" s="70">
        <v>53</v>
      </c>
      <c r="E427" s="71" t="s">
        <v>112</v>
      </c>
      <c r="F427" s="70" t="s">
        <v>66</v>
      </c>
      <c r="G427" s="70">
        <v>1</v>
      </c>
      <c r="H427" s="72">
        <v>47.9</v>
      </c>
      <c r="I427" s="72">
        <v>60.95</v>
      </c>
      <c r="J427" s="72">
        <f t="shared" si="44"/>
        <v>47.9</v>
      </c>
      <c r="K427" s="72">
        <f t="shared" si="45"/>
        <v>60.95</v>
      </c>
    </row>
    <row r="428" spans="1:11">
      <c r="A428" s="70" t="s">
        <v>583</v>
      </c>
      <c r="B428" s="70" t="s">
        <v>18</v>
      </c>
      <c r="C428" s="70" t="s">
        <v>23</v>
      </c>
      <c r="D428" s="70">
        <v>52</v>
      </c>
      <c r="E428" s="71" t="s">
        <v>114</v>
      </c>
      <c r="F428" s="70" t="s">
        <v>66</v>
      </c>
      <c r="G428" s="70">
        <v>12</v>
      </c>
      <c r="H428" s="72">
        <v>50.95</v>
      </c>
      <c r="I428" s="72">
        <v>64.83</v>
      </c>
      <c r="J428" s="72">
        <f t="shared" si="44"/>
        <v>611.40000000000009</v>
      </c>
      <c r="K428" s="72">
        <f t="shared" si="45"/>
        <v>777.96</v>
      </c>
    </row>
    <row r="429" spans="1:11" ht="24.95" customHeight="1">
      <c r="A429" s="67" t="s">
        <v>584</v>
      </c>
      <c r="B429" s="67"/>
      <c r="C429" s="67"/>
      <c r="D429" s="67"/>
      <c r="E429" s="68" t="s">
        <v>585</v>
      </c>
      <c r="F429" s="67"/>
      <c r="G429" s="67"/>
      <c r="H429" s="69"/>
      <c r="I429" s="69"/>
      <c r="J429" s="69">
        <f>J430+J431</f>
        <v>1227.8901999999998</v>
      </c>
      <c r="K429" s="69">
        <f>K430+K431</f>
        <v>1562.4377999999999</v>
      </c>
    </row>
    <row r="430" spans="1:11">
      <c r="A430" s="70" t="s">
        <v>586</v>
      </c>
      <c r="B430" s="70" t="s">
        <v>18</v>
      </c>
      <c r="C430" s="70" t="s">
        <v>19</v>
      </c>
      <c r="D430" s="70">
        <v>93382</v>
      </c>
      <c r="E430" s="71" t="s">
        <v>267</v>
      </c>
      <c r="F430" s="70" t="s">
        <v>48</v>
      </c>
      <c r="G430" s="70">
        <v>8.94</v>
      </c>
      <c r="H430" s="72">
        <v>31.33</v>
      </c>
      <c r="I430" s="72">
        <v>39.869999999999997</v>
      </c>
      <c r="J430" s="72">
        <f>G430*H430</f>
        <v>280.09019999999998</v>
      </c>
      <c r="K430" s="72">
        <f>G430*I430</f>
        <v>356.43779999999998</v>
      </c>
    </row>
    <row r="431" spans="1:11" ht="45">
      <c r="A431" s="70" t="s">
        <v>587</v>
      </c>
      <c r="B431" s="70" t="s">
        <v>18</v>
      </c>
      <c r="C431" s="70" t="s">
        <v>19</v>
      </c>
      <c r="D431" s="70">
        <v>102988</v>
      </c>
      <c r="E431" s="71" t="s">
        <v>588</v>
      </c>
      <c r="F431" s="70" t="s">
        <v>21</v>
      </c>
      <c r="G431" s="70">
        <v>20</v>
      </c>
      <c r="H431" s="72">
        <v>47.39</v>
      </c>
      <c r="I431" s="72">
        <v>60.3</v>
      </c>
      <c r="J431" s="72">
        <f>G431*H431</f>
        <v>947.8</v>
      </c>
      <c r="K431" s="72">
        <f>G431*I431</f>
        <v>1206</v>
      </c>
    </row>
    <row r="432" spans="1:11" ht="24.95" customHeight="1">
      <c r="A432" s="67" t="s">
        <v>589</v>
      </c>
      <c r="B432" s="67"/>
      <c r="C432" s="67"/>
      <c r="D432" s="67"/>
      <c r="E432" s="68" t="s">
        <v>120</v>
      </c>
      <c r="F432" s="67"/>
      <c r="G432" s="67"/>
      <c r="H432" s="69"/>
      <c r="I432" s="69"/>
      <c r="J432" s="69">
        <f>J433</f>
        <v>156.273</v>
      </c>
      <c r="K432" s="69">
        <f>K433</f>
        <v>198.34649999999999</v>
      </c>
    </row>
    <row r="433" spans="1:17">
      <c r="A433" s="70" t="s">
        <v>590</v>
      </c>
      <c r="B433" s="70" t="s">
        <v>18</v>
      </c>
      <c r="C433" s="70" t="s">
        <v>23</v>
      </c>
      <c r="D433" s="70">
        <v>101</v>
      </c>
      <c r="E433" s="71" t="s">
        <v>120</v>
      </c>
      <c r="F433" s="70" t="s">
        <v>21</v>
      </c>
      <c r="G433" s="70">
        <v>120.21</v>
      </c>
      <c r="H433" s="72">
        <v>1.3</v>
      </c>
      <c r="I433" s="72">
        <v>1.65</v>
      </c>
      <c r="J433" s="72">
        <f>G433*H433</f>
        <v>156.273</v>
      </c>
      <c r="K433" s="72">
        <f>G433*I433</f>
        <v>198.34649999999999</v>
      </c>
    </row>
    <row r="434" spans="1:17" s="11" customFormat="1" ht="24.95" customHeight="1">
      <c r="A434" s="64" t="s">
        <v>591</v>
      </c>
      <c r="B434" s="64"/>
      <c r="C434" s="64"/>
      <c r="D434" s="64"/>
      <c r="E434" s="65" t="s">
        <v>592</v>
      </c>
      <c r="F434" s="64"/>
      <c r="G434" s="64"/>
      <c r="H434" s="66"/>
      <c r="I434" s="66"/>
      <c r="J434" s="66">
        <f>J435+J442+J453+J462+J466+J468+J474+J476+J483+J497+J500</f>
        <v>185993.16630000001</v>
      </c>
      <c r="K434" s="66">
        <f>K435+K442+K453+K462+K466+K468+K474+K476+K483+K497+K500</f>
        <v>236688.38680000004</v>
      </c>
      <c r="L434" s="250"/>
      <c r="M434" s="250"/>
      <c r="N434" s="250"/>
      <c r="O434" s="250"/>
      <c r="P434" s="250"/>
      <c r="Q434" s="250"/>
    </row>
    <row r="435" spans="1:17" ht="24.95" customHeight="1">
      <c r="A435" s="67" t="s">
        <v>593</v>
      </c>
      <c r="B435" s="67"/>
      <c r="C435" s="67"/>
      <c r="D435" s="67"/>
      <c r="E435" s="68" t="s">
        <v>16</v>
      </c>
      <c r="F435" s="67"/>
      <c r="G435" s="67"/>
      <c r="H435" s="69"/>
      <c r="I435" s="69"/>
      <c r="J435" s="69">
        <f>J436+J437+J438+J439+J440+J441</f>
        <v>25000.035100000001</v>
      </c>
      <c r="K435" s="69">
        <f>K436+K437+K438+K439+K440+K441</f>
        <v>31814.3822</v>
      </c>
    </row>
    <row r="436" spans="1:17" ht="30">
      <c r="A436" s="70" t="s">
        <v>594</v>
      </c>
      <c r="B436" s="70" t="s">
        <v>18</v>
      </c>
      <c r="C436" s="70" t="s">
        <v>19</v>
      </c>
      <c r="D436" s="70">
        <v>103689</v>
      </c>
      <c r="E436" s="71" t="s">
        <v>20</v>
      </c>
      <c r="F436" s="70" t="s">
        <v>21</v>
      </c>
      <c r="G436" s="70">
        <v>2.8</v>
      </c>
      <c r="H436" s="72">
        <v>303.36</v>
      </c>
      <c r="I436" s="72">
        <v>386.05</v>
      </c>
      <c r="J436" s="72">
        <f t="shared" ref="J436:J441" si="46">G436*H436</f>
        <v>849.40800000000002</v>
      </c>
      <c r="K436" s="72">
        <f t="shared" ref="K436:K441" si="47">G436*I436</f>
        <v>1080.94</v>
      </c>
    </row>
    <row r="437" spans="1:17">
      <c r="A437" s="70" t="s">
        <v>595</v>
      </c>
      <c r="B437" s="70" t="s">
        <v>18</v>
      </c>
      <c r="C437" s="70" t="s">
        <v>23</v>
      </c>
      <c r="D437" s="70">
        <v>160715</v>
      </c>
      <c r="E437" s="71" t="s">
        <v>24</v>
      </c>
      <c r="F437" s="70" t="s">
        <v>25</v>
      </c>
      <c r="G437" s="70">
        <v>64</v>
      </c>
      <c r="H437" s="72">
        <v>55.51</v>
      </c>
      <c r="I437" s="72">
        <v>70.64</v>
      </c>
      <c r="J437" s="72">
        <f t="shared" si="46"/>
        <v>3552.64</v>
      </c>
      <c r="K437" s="72">
        <f t="shared" si="47"/>
        <v>4520.96</v>
      </c>
    </row>
    <row r="438" spans="1:17" ht="30">
      <c r="A438" s="70" t="s">
        <v>596</v>
      </c>
      <c r="B438" s="70" t="s">
        <v>18</v>
      </c>
      <c r="C438" s="70" t="s">
        <v>19</v>
      </c>
      <c r="D438" s="70">
        <v>93584</v>
      </c>
      <c r="E438" s="71" t="s">
        <v>27</v>
      </c>
      <c r="F438" s="70" t="s">
        <v>21</v>
      </c>
      <c r="G438" s="70">
        <v>9</v>
      </c>
      <c r="H438" s="72">
        <v>839.45</v>
      </c>
      <c r="I438" s="72">
        <v>1068.28</v>
      </c>
      <c r="J438" s="72">
        <f t="shared" si="46"/>
        <v>7555.05</v>
      </c>
      <c r="K438" s="72">
        <f t="shared" si="47"/>
        <v>9614.52</v>
      </c>
    </row>
    <row r="439" spans="1:17">
      <c r="A439" s="70" t="s">
        <v>597</v>
      </c>
      <c r="B439" s="70" t="s">
        <v>29</v>
      </c>
      <c r="C439" s="70" t="s">
        <v>19</v>
      </c>
      <c r="D439" s="70">
        <v>2707</v>
      </c>
      <c r="E439" s="71" t="s">
        <v>30</v>
      </c>
      <c r="F439" s="70" t="s">
        <v>31</v>
      </c>
      <c r="G439" s="70">
        <v>40</v>
      </c>
      <c r="H439" s="72">
        <v>106.41</v>
      </c>
      <c r="I439" s="72">
        <v>135.41</v>
      </c>
      <c r="J439" s="72">
        <f t="shared" si="46"/>
        <v>4256.3999999999996</v>
      </c>
      <c r="K439" s="72">
        <f t="shared" si="47"/>
        <v>5416.4</v>
      </c>
    </row>
    <row r="440" spans="1:17">
      <c r="A440" s="70" t="s">
        <v>598</v>
      </c>
      <c r="B440" s="70" t="s">
        <v>18</v>
      </c>
      <c r="C440" s="70" t="s">
        <v>23</v>
      </c>
      <c r="D440" s="70">
        <v>339</v>
      </c>
      <c r="E440" s="71" t="s">
        <v>33</v>
      </c>
      <c r="F440" s="70" t="s">
        <v>21</v>
      </c>
      <c r="G440" s="70">
        <v>24.84</v>
      </c>
      <c r="H440" s="72">
        <v>48.94</v>
      </c>
      <c r="I440" s="72">
        <v>62.28</v>
      </c>
      <c r="J440" s="72">
        <f t="shared" si="46"/>
        <v>1215.6695999999999</v>
      </c>
      <c r="K440" s="72">
        <f t="shared" si="47"/>
        <v>1547.0352</v>
      </c>
    </row>
    <row r="441" spans="1:17">
      <c r="A441" s="70" t="s">
        <v>599</v>
      </c>
      <c r="B441" s="70" t="s">
        <v>18</v>
      </c>
      <c r="C441" s="70" t="s">
        <v>23</v>
      </c>
      <c r="D441" s="70">
        <v>160676</v>
      </c>
      <c r="E441" s="71" t="s">
        <v>200</v>
      </c>
      <c r="F441" s="70" t="s">
        <v>25</v>
      </c>
      <c r="G441" s="70">
        <v>154.35</v>
      </c>
      <c r="H441" s="72">
        <v>49.05</v>
      </c>
      <c r="I441" s="72">
        <v>62.42</v>
      </c>
      <c r="J441" s="72">
        <f t="shared" si="46"/>
        <v>7570.8674999999994</v>
      </c>
      <c r="K441" s="72">
        <f t="shared" si="47"/>
        <v>9634.527</v>
      </c>
    </row>
    <row r="442" spans="1:17" ht="24.95" customHeight="1">
      <c r="A442" s="67" t="s">
        <v>600</v>
      </c>
      <c r="B442" s="67"/>
      <c r="C442" s="67"/>
      <c r="D442" s="67"/>
      <c r="E442" s="68" t="s">
        <v>35</v>
      </c>
      <c r="F442" s="67"/>
      <c r="G442" s="67"/>
      <c r="H442" s="69"/>
      <c r="I442" s="69"/>
      <c r="J442" s="69">
        <f>J443+J444+J445+J446+J447+J448+J449+J450+J451+J452</f>
        <v>5807.2981000000009</v>
      </c>
      <c r="K442" s="69">
        <f>K443+K444+K445+K446+K447+K448+K449+K450+K451+K452</f>
        <v>7389.4857000000002</v>
      </c>
    </row>
    <row r="443" spans="1:17">
      <c r="A443" s="70" t="s">
        <v>601</v>
      </c>
      <c r="B443" s="70" t="s">
        <v>18</v>
      </c>
      <c r="C443" s="70" t="s">
        <v>19</v>
      </c>
      <c r="D443" s="70">
        <v>97644</v>
      </c>
      <c r="E443" s="71" t="s">
        <v>37</v>
      </c>
      <c r="F443" s="70" t="s">
        <v>21</v>
      </c>
      <c r="G443" s="70">
        <v>11.66</v>
      </c>
      <c r="H443" s="72">
        <v>7.94</v>
      </c>
      <c r="I443" s="72">
        <v>10.1</v>
      </c>
      <c r="J443" s="72">
        <f>G443*H443</f>
        <v>92.580400000000012</v>
      </c>
      <c r="K443" s="72">
        <f>G443*I443</f>
        <v>117.76599999999999</v>
      </c>
    </row>
    <row r="444" spans="1:17">
      <c r="A444" s="70" t="s">
        <v>602</v>
      </c>
      <c r="B444" s="70" t="s">
        <v>18</v>
      </c>
      <c r="C444" s="70" t="s">
        <v>19</v>
      </c>
      <c r="D444" s="70">
        <v>97645</v>
      </c>
      <c r="E444" s="71" t="s">
        <v>39</v>
      </c>
      <c r="F444" s="70" t="s">
        <v>21</v>
      </c>
      <c r="G444" s="70">
        <v>19.28</v>
      </c>
      <c r="H444" s="72">
        <v>28.59</v>
      </c>
      <c r="I444" s="72">
        <v>36.380000000000003</v>
      </c>
      <c r="J444" s="72">
        <f t="shared" ref="J444:J452" si="48">G444*H444</f>
        <v>551.21519999999998</v>
      </c>
      <c r="K444" s="72">
        <f t="shared" ref="K444:K452" si="49">G444*I444</f>
        <v>701.40640000000008</v>
      </c>
    </row>
    <row r="445" spans="1:17">
      <c r="A445" s="70" t="s">
        <v>603</v>
      </c>
      <c r="B445" s="70" t="s">
        <v>18</v>
      </c>
      <c r="C445" s="70" t="s">
        <v>23</v>
      </c>
      <c r="D445" s="70">
        <v>72</v>
      </c>
      <c r="E445" s="71" t="s">
        <v>43</v>
      </c>
      <c r="F445" s="70" t="s">
        <v>25</v>
      </c>
      <c r="G445" s="70">
        <v>25.84</v>
      </c>
      <c r="H445" s="72">
        <v>3.91</v>
      </c>
      <c r="I445" s="72">
        <v>4.97</v>
      </c>
      <c r="J445" s="72">
        <f t="shared" si="48"/>
        <v>101.03440000000001</v>
      </c>
      <c r="K445" s="72">
        <f t="shared" si="49"/>
        <v>128.4248</v>
      </c>
    </row>
    <row r="446" spans="1:17" ht="30">
      <c r="A446" s="70" t="s">
        <v>604</v>
      </c>
      <c r="B446" s="70" t="s">
        <v>18</v>
      </c>
      <c r="C446" s="70" t="s">
        <v>19</v>
      </c>
      <c r="D446" s="70">
        <v>97622</v>
      </c>
      <c r="E446" s="71" t="s">
        <v>54</v>
      </c>
      <c r="F446" s="70" t="s">
        <v>48</v>
      </c>
      <c r="G446" s="70">
        <v>27.9</v>
      </c>
      <c r="H446" s="72">
        <v>49.55</v>
      </c>
      <c r="I446" s="72">
        <v>63.05</v>
      </c>
      <c r="J446" s="72">
        <f t="shared" si="48"/>
        <v>1382.4449999999999</v>
      </c>
      <c r="K446" s="72">
        <f t="shared" si="49"/>
        <v>1759.0949999999998</v>
      </c>
    </row>
    <row r="447" spans="1:17" s="10" customFormat="1">
      <c r="A447" s="73" t="s">
        <v>605</v>
      </c>
      <c r="B447" s="73" t="s">
        <v>18</v>
      </c>
      <c r="C447" s="73" t="s">
        <v>551</v>
      </c>
      <c r="D447" s="73" t="s">
        <v>606</v>
      </c>
      <c r="E447" s="74" t="s">
        <v>607</v>
      </c>
      <c r="F447" s="73" t="s">
        <v>21</v>
      </c>
      <c r="G447" s="73">
        <v>80.540000000000006</v>
      </c>
      <c r="H447" s="75">
        <v>15.41</v>
      </c>
      <c r="I447" s="75">
        <v>19.61</v>
      </c>
      <c r="J447" s="72">
        <f t="shared" si="48"/>
        <v>1241.1214</v>
      </c>
      <c r="K447" s="72">
        <f t="shared" si="49"/>
        <v>1579.3894</v>
      </c>
      <c r="L447" s="253"/>
      <c r="M447" s="253"/>
      <c r="N447" s="253"/>
      <c r="O447" s="253"/>
      <c r="P447" s="253"/>
      <c r="Q447" s="253"/>
    </row>
    <row r="448" spans="1:17">
      <c r="A448" s="70" t="s">
        <v>608</v>
      </c>
      <c r="B448" s="70" t="s">
        <v>18</v>
      </c>
      <c r="C448" s="70" t="s">
        <v>23</v>
      </c>
      <c r="D448" s="70">
        <v>160690</v>
      </c>
      <c r="E448" s="71" t="s">
        <v>41</v>
      </c>
      <c r="F448" s="70" t="s">
        <v>21</v>
      </c>
      <c r="G448" s="70">
        <v>35.75</v>
      </c>
      <c r="H448" s="72">
        <v>3.91</v>
      </c>
      <c r="I448" s="72">
        <v>4.97</v>
      </c>
      <c r="J448" s="72">
        <f t="shared" si="48"/>
        <v>139.7825</v>
      </c>
      <c r="K448" s="72">
        <f t="shared" si="49"/>
        <v>177.67749999999998</v>
      </c>
    </row>
    <row r="449" spans="1:17" ht="30">
      <c r="A449" s="70" t="s">
        <v>609</v>
      </c>
      <c r="B449" s="70" t="s">
        <v>18</v>
      </c>
      <c r="C449" s="70" t="s">
        <v>19</v>
      </c>
      <c r="D449" s="70">
        <v>97635</v>
      </c>
      <c r="E449" s="71" t="s">
        <v>247</v>
      </c>
      <c r="F449" s="70" t="s">
        <v>21</v>
      </c>
      <c r="G449" s="70">
        <v>10.4</v>
      </c>
      <c r="H449" s="72">
        <v>12.33</v>
      </c>
      <c r="I449" s="72">
        <v>15.69</v>
      </c>
      <c r="J449" s="72">
        <f t="shared" si="48"/>
        <v>128.232</v>
      </c>
      <c r="K449" s="72">
        <f t="shared" si="49"/>
        <v>163.17599999999999</v>
      </c>
    </row>
    <row r="450" spans="1:17" ht="30">
      <c r="A450" s="70" t="s">
        <v>610</v>
      </c>
      <c r="B450" s="70" t="s">
        <v>18</v>
      </c>
      <c r="C450" s="70" t="s">
        <v>19</v>
      </c>
      <c r="D450" s="70">
        <v>93358</v>
      </c>
      <c r="E450" s="71" t="s">
        <v>487</v>
      </c>
      <c r="F450" s="70" t="s">
        <v>48</v>
      </c>
      <c r="G450" s="70">
        <v>5.2</v>
      </c>
      <c r="H450" s="72">
        <v>75.52</v>
      </c>
      <c r="I450" s="72">
        <v>96.1</v>
      </c>
      <c r="J450" s="72">
        <f t="shared" si="48"/>
        <v>392.70400000000001</v>
      </c>
      <c r="K450" s="72">
        <f t="shared" si="49"/>
        <v>499.71999999999997</v>
      </c>
    </row>
    <row r="451" spans="1:17">
      <c r="A451" s="70" t="s">
        <v>611</v>
      </c>
      <c r="B451" s="70" t="s">
        <v>29</v>
      </c>
      <c r="C451" s="70" t="s">
        <v>56</v>
      </c>
      <c r="D451" s="70">
        <v>7962</v>
      </c>
      <c r="E451" s="71" t="s">
        <v>57</v>
      </c>
      <c r="F451" s="70" t="s">
        <v>58</v>
      </c>
      <c r="G451" s="70">
        <v>1</v>
      </c>
      <c r="H451" s="72">
        <v>300</v>
      </c>
      <c r="I451" s="72">
        <v>381.78</v>
      </c>
      <c r="J451" s="72">
        <f t="shared" si="48"/>
        <v>300</v>
      </c>
      <c r="K451" s="72">
        <f t="shared" si="49"/>
        <v>381.78</v>
      </c>
    </row>
    <row r="452" spans="1:17">
      <c r="A452" s="70" t="s">
        <v>612</v>
      </c>
      <c r="B452" s="70" t="s">
        <v>18</v>
      </c>
      <c r="C452" s="70" t="s">
        <v>829</v>
      </c>
      <c r="D452" s="70">
        <v>22911</v>
      </c>
      <c r="E452" s="71" t="s">
        <v>60</v>
      </c>
      <c r="F452" s="70" t="s">
        <v>61</v>
      </c>
      <c r="G452" s="70">
        <v>23.14</v>
      </c>
      <c r="H452" s="72">
        <v>63.88</v>
      </c>
      <c r="I452" s="72">
        <v>81.290000000000006</v>
      </c>
      <c r="J452" s="72">
        <f t="shared" si="48"/>
        <v>1478.1832000000002</v>
      </c>
      <c r="K452" s="72">
        <f t="shared" si="49"/>
        <v>1881.0506000000003</v>
      </c>
    </row>
    <row r="453" spans="1:17" ht="24.95" customHeight="1">
      <c r="A453" s="67" t="s">
        <v>613</v>
      </c>
      <c r="B453" s="67"/>
      <c r="C453" s="67"/>
      <c r="D453" s="67"/>
      <c r="E453" s="68" t="s">
        <v>63</v>
      </c>
      <c r="F453" s="67"/>
      <c r="G453" s="67"/>
      <c r="H453" s="69"/>
      <c r="I453" s="69"/>
      <c r="J453" s="69">
        <f>J454+J455+J456+J457+J458+J459+J460+J461</f>
        <v>39265.279999999999</v>
      </c>
      <c r="K453" s="69">
        <f>K454+K455+K456+K457+K458+K459+K460+K461</f>
        <v>49968.92</v>
      </c>
    </row>
    <row r="454" spans="1:17" ht="60">
      <c r="A454" s="70" t="s">
        <v>614</v>
      </c>
      <c r="B454" s="70" t="s">
        <v>18</v>
      </c>
      <c r="C454" s="70" t="s">
        <v>19</v>
      </c>
      <c r="D454" s="70">
        <v>91317</v>
      </c>
      <c r="E454" s="71" t="s">
        <v>615</v>
      </c>
      <c r="F454" s="70" t="s">
        <v>66</v>
      </c>
      <c r="G454" s="70">
        <v>1</v>
      </c>
      <c r="H454" s="72">
        <v>1505.19</v>
      </c>
      <c r="I454" s="72">
        <v>1915.5</v>
      </c>
      <c r="J454" s="72">
        <f>G454*H454</f>
        <v>1505.19</v>
      </c>
      <c r="K454" s="75">
        <f>G454*I454</f>
        <v>1915.5</v>
      </c>
    </row>
    <row r="455" spans="1:17" ht="30">
      <c r="A455" s="70" t="s">
        <v>616</v>
      </c>
      <c r="B455" s="70" t="s">
        <v>18</v>
      </c>
      <c r="C455" s="70" t="s">
        <v>23</v>
      </c>
      <c r="D455" s="70">
        <v>160731</v>
      </c>
      <c r="E455" s="71" t="s">
        <v>617</v>
      </c>
      <c r="F455" s="70" t="s">
        <v>66</v>
      </c>
      <c r="G455" s="70">
        <v>4</v>
      </c>
      <c r="H455" s="72">
        <v>2556.0300000000002</v>
      </c>
      <c r="I455" s="72">
        <v>3252.8</v>
      </c>
      <c r="J455" s="72">
        <f t="shared" ref="J455:J461" si="50">G455*H455</f>
        <v>10224.120000000001</v>
      </c>
      <c r="K455" s="75">
        <f t="shared" ref="K455:K461" si="51">G455*I455</f>
        <v>13011.2</v>
      </c>
    </row>
    <row r="456" spans="1:17" ht="30">
      <c r="A456" s="70" t="s">
        <v>618</v>
      </c>
      <c r="B456" s="70" t="s">
        <v>18</v>
      </c>
      <c r="C456" s="70" t="s">
        <v>23</v>
      </c>
      <c r="D456" s="70">
        <v>160732</v>
      </c>
      <c r="E456" s="71" t="s">
        <v>619</v>
      </c>
      <c r="F456" s="70" t="s">
        <v>66</v>
      </c>
      <c r="G456" s="70">
        <v>1</v>
      </c>
      <c r="H456" s="72">
        <v>2516.09</v>
      </c>
      <c r="I456" s="72">
        <v>3201.97</v>
      </c>
      <c r="J456" s="72">
        <f t="shared" si="50"/>
        <v>2516.09</v>
      </c>
      <c r="K456" s="75">
        <f t="shared" si="51"/>
        <v>3201.97</v>
      </c>
    </row>
    <row r="457" spans="1:17" ht="30">
      <c r="A457" s="70" t="s">
        <v>620</v>
      </c>
      <c r="B457" s="70" t="s">
        <v>18</v>
      </c>
      <c r="C457" s="70" t="s">
        <v>23</v>
      </c>
      <c r="D457" s="70">
        <v>160733</v>
      </c>
      <c r="E457" s="71" t="s">
        <v>621</v>
      </c>
      <c r="F457" s="70" t="s">
        <v>66</v>
      </c>
      <c r="G457" s="70">
        <v>1</v>
      </c>
      <c r="H457" s="72">
        <v>3514.55</v>
      </c>
      <c r="I457" s="72">
        <v>4472.6099999999997</v>
      </c>
      <c r="J457" s="72">
        <f t="shared" si="50"/>
        <v>3514.55</v>
      </c>
      <c r="K457" s="75">
        <f t="shared" si="51"/>
        <v>4472.6099999999997</v>
      </c>
    </row>
    <row r="458" spans="1:17" ht="30">
      <c r="A458" s="70" t="s">
        <v>622</v>
      </c>
      <c r="B458" s="70" t="s">
        <v>18</v>
      </c>
      <c r="C458" s="70" t="s">
        <v>23</v>
      </c>
      <c r="D458" s="70">
        <v>160712</v>
      </c>
      <c r="E458" s="71" t="s">
        <v>623</v>
      </c>
      <c r="F458" s="70" t="s">
        <v>66</v>
      </c>
      <c r="G458" s="70">
        <v>4</v>
      </c>
      <c r="H458" s="72">
        <v>1566.71</v>
      </c>
      <c r="I458" s="72">
        <v>1993.79</v>
      </c>
      <c r="J458" s="72">
        <f t="shared" si="50"/>
        <v>6266.84</v>
      </c>
      <c r="K458" s="72">
        <f t="shared" si="51"/>
        <v>7975.16</v>
      </c>
    </row>
    <row r="459" spans="1:17" ht="30">
      <c r="A459" s="70" t="s">
        <v>624</v>
      </c>
      <c r="B459" s="70" t="s">
        <v>18</v>
      </c>
      <c r="C459" s="70" t="s">
        <v>23</v>
      </c>
      <c r="D459" s="70">
        <v>160713</v>
      </c>
      <c r="E459" s="71" t="s">
        <v>625</v>
      </c>
      <c r="F459" s="70" t="s">
        <v>66</v>
      </c>
      <c r="G459" s="70">
        <v>1</v>
      </c>
      <c r="H459" s="72">
        <v>783.39</v>
      </c>
      <c r="I459" s="72">
        <v>996.94</v>
      </c>
      <c r="J459" s="72">
        <f t="shared" si="50"/>
        <v>783.39</v>
      </c>
      <c r="K459" s="72">
        <f t="shared" si="51"/>
        <v>996.94</v>
      </c>
    </row>
    <row r="460" spans="1:17">
      <c r="A460" s="70" t="s">
        <v>626</v>
      </c>
      <c r="B460" s="70" t="s">
        <v>29</v>
      </c>
      <c r="C460" s="70" t="s">
        <v>19</v>
      </c>
      <c r="D460" s="70">
        <v>39615</v>
      </c>
      <c r="E460" s="71" t="s">
        <v>627</v>
      </c>
      <c r="F460" s="70" t="s">
        <v>66</v>
      </c>
      <c r="G460" s="70">
        <v>2</v>
      </c>
      <c r="H460" s="72">
        <v>591.6</v>
      </c>
      <c r="I460" s="72">
        <v>752.87</v>
      </c>
      <c r="J460" s="72">
        <f t="shared" si="50"/>
        <v>1183.2</v>
      </c>
      <c r="K460" s="72">
        <f t="shared" si="51"/>
        <v>1505.74</v>
      </c>
    </row>
    <row r="461" spans="1:17">
      <c r="A461" s="70" t="s">
        <v>628</v>
      </c>
      <c r="B461" s="70" t="s">
        <v>29</v>
      </c>
      <c r="C461" s="70" t="s">
        <v>19</v>
      </c>
      <c r="D461" s="70">
        <v>39621</v>
      </c>
      <c r="E461" s="71" t="s">
        <v>149</v>
      </c>
      <c r="F461" s="70" t="s">
        <v>150</v>
      </c>
      <c r="G461" s="70">
        <v>10</v>
      </c>
      <c r="H461" s="72">
        <v>1327.19</v>
      </c>
      <c r="I461" s="72">
        <v>1688.98</v>
      </c>
      <c r="J461" s="72">
        <f t="shared" si="50"/>
        <v>13271.900000000001</v>
      </c>
      <c r="K461" s="72">
        <f t="shared" si="51"/>
        <v>16889.8</v>
      </c>
      <c r="L461" s="253"/>
    </row>
    <row r="462" spans="1:17" ht="24.95" customHeight="1">
      <c r="A462" s="67" t="s">
        <v>629</v>
      </c>
      <c r="B462" s="67"/>
      <c r="C462" s="67"/>
      <c r="D462" s="67"/>
      <c r="E462" s="68" t="s">
        <v>153</v>
      </c>
      <c r="F462" s="67"/>
      <c r="G462" s="67"/>
      <c r="H462" s="69"/>
      <c r="I462" s="69"/>
      <c r="J462" s="69">
        <f>J463+J464+J465</f>
        <v>2847.4238000000005</v>
      </c>
      <c r="K462" s="69">
        <f>K463+K464+K465</f>
        <v>3623.2510000000002</v>
      </c>
    </row>
    <row r="463" spans="1:17" s="10" customFormat="1" ht="60">
      <c r="A463" s="73" t="s">
        <v>630</v>
      </c>
      <c r="B463" s="73" t="s">
        <v>18</v>
      </c>
      <c r="C463" s="73" t="s">
        <v>19</v>
      </c>
      <c r="D463" s="73">
        <v>87518</v>
      </c>
      <c r="E463" s="74" t="s">
        <v>155</v>
      </c>
      <c r="F463" s="73" t="s">
        <v>21</v>
      </c>
      <c r="G463" s="73">
        <v>7.28</v>
      </c>
      <c r="H463" s="75">
        <v>151.11000000000001</v>
      </c>
      <c r="I463" s="75">
        <v>192.3</v>
      </c>
      <c r="J463" s="75">
        <f>G463*H463</f>
        <v>1100.0808000000002</v>
      </c>
      <c r="K463" s="75">
        <f>G463*I463</f>
        <v>1399.9440000000002</v>
      </c>
      <c r="L463" s="253"/>
      <c r="M463" s="253"/>
      <c r="N463" s="253"/>
      <c r="O463" s="253"/>
      <c r="P463" s="253"/>
      <c r="Q463" s="253"/>
    </row>
    <row r="464" spans="1:17" s="10" customFormat="1" ht="45">
      <c r="A464" s="73" t="s">
        <v>631</v>
      </c>
      <c r="B464" s="73" t="s">
        <v>18</v>
      </c>
      <c r="C464" s="73" t="s">
        <v>19</v>
      </c>
      <c r="D464" s="70">
        <v>87904</v>
      </c>
      <c r="E464" s="71" t="s">
        <v>923</v>
      </c>
      <c r="F464" s="73" t="s">
        <v>21</v>
      </c>
      <c r="G464" s="73">
        <v>25.7</v>
      </c>
      <c r="H464" s="75">
        <v>7.39</v>
      </c>
      <c r="I464" s="75">
        <v>9.4</v>
      </c>
      <c r="J464" s="75">
        <f>G464*H464</f>
        <v>189.92299999999997</v>
      </c>
      <c r="K464" s="75">
        <f>G464*I464</f>
        <v>241.58</v>
      </c>
      <c r="L464" s="253"/>
      <c r="M464" s="253"/>
      <c r="N464" s="253"/>
      <c r="O464" s="253"/>
      <c r="P464" s="253"/>
      <c r="Q464" s="253"/>
    </row>
    <row r="465" spans="1:17" ht="45">
      <c r="A465" s="70" t="s">
        <v>632</v>
      </c>
      <c r="B465" s="70" t="s">
        <v>18</v>
      </c>
      <c r="C465" s="70" t="s">
        <v>19</v>
      </c>
      <c r="D465" s="70">
        <v>87779</v>
      </c>
      <c r="E465" s="71" t="s">
        <v>86</v>
      </c>
      <c r="F465" s="70" t="s">
        <v>21</v>
      </c>
      <c r="G465" s="70">
        <v>25.7</v>
      </c>
      <c r="H465" s="72">
        <v>60.6</v>
      </c>
      <c r="I465" s="72">
        <v>77.11</v>
      </c>
      <c r="J465" s="75">
        <f>G465*H465</f>
        <v>1557.42</v>
      </c>
      <c r="K465" s="75">
        <f>G465*I465</f>
        <v>1981.7269999999999</v>
      </c>
      <c r="L465" s="253"/>
    </row>
    <row r="466" spans="1:17" ht="24.95" customHeight="1">
      <c r="A466" s="67" t="s">
        <v>633</v>
      </c>
      <c r="B466" s="67"/>
      <c r="C466" s="67"/>
      <c r="D466" s="67"/>
      <c r="E466" s="68" t="s">
        <v>88</v>
      </c>
      <c r="F466" s="67"/>
      <c r="G466" s="67"/>
      <c r="H466" s="69"/>
      <c r="I466" s="69"/>
      <c r="J466" s="69">
        <f>J467</f>
        <v>405.68000000000006</v>
      </c>
      <c r="K466" s="69">
        <f>K467</f>
        <v>516.20799999999997</v>
      </c>
    </row>
    <row r="467" spans="1:17">
      <c r="A467" s="70" t="s">
        <v>634</v>
      </c>
      <c r="B467" s="70" t="s">
        <v>18</v>
      </c>
      <c r="C467" s="70" t="s">
        <v>23</v>
      </c>
      <c r="D467" s="70">
        <v>8</v>
      </c>
      <c r="E467" s="71" t="s">
        <v>233</v>
      </c>
      <c r="F467" s="70" t="s">
        <v>25</v>
      </c>
      <c r="G467" s="70">
        <v>8.8000000000000007</v>
      </c>
      <c r="H467" s="72">
        <v>46.1</v>
      </c>
      <c r="I467" s="72">
        <v>58.66</v>
      </c>
      <c r="J467" s="72">
        <f>G467*H467</f>
        <v>405.68000000000006</v>
      </c>
      <c r="K467" s="72">
        <f>G467*I467</f>
        <v>516.20799999999997</v>
      </c>
    </row>
    <row r="468" spans="1:17" ht="24.95" customHeight="1">
      <c r="A468" s="67" t="s">
        <v>635</v>
      </c>
      <c r="B468" s="67"/>
      <c r="C468" s="67"/>
      <c r="D468" s="67"/>
      <c r="E468" s="68" t="s">
        <v>636</v>
      </c>
      <c r="F468" s="67"/>
      <c r="G468" s="67"/>
      <c r="H468" s="69"/>
      <c r="I468" s="69"/>
      <c r="J468" s="69">
        <f>J469+J470+J471+J472+J473</f>
        <v>64878.167200000004</v>
      </c>
      <c r="K468" s="69">
        <f>K469+K470+K471+K472+K473</f>
        <v>82561.687200000015</v>
      </c>
    </row>
    <row r="469" spans="1:17" customFormat="1" ht="30">
      <c r="A469" s="70" t="s">
        <v>637</v>
      </c>
      <c r="B469" s="70" t="s">
        <v>18</v>
      </c>
      <c r="C469" s="70" t="s">
        <v>19</v>
      </c>
      <c r="D469" s="70">
        <v>96523</v>
      </c>
      <c r="E469" s="71" t="s">
        <v>249</v>
      </c>
      <c r="F469" s="70" t="s">
        <v>48</v>
      </c>
      <c r="G469" s="70">
        <v>1.6</v>
      </c>
      <c r="H469" s="72">
        <v>85.62</v>
      </c>
      <c r="I469" s="72">
        <v>108.96</v>
      </c>
      <c r="J469" s="72">
        <f>G469*H469</f>
        <v>136.99200000000002</v>
      </c>
      <c r="K469" s="72">
        <f>G469*I469</f>
        <v>174.33600000000001</v>
      </c>
      <c r="L469" s="252"/>
      <c r="M469" s="252"/>
      <c r="N469" s="252"/>
      <c r="O469" s="252"/>
      <c r="P469" s="252"/>
      <c r="Q469" s="252"/>
    </row>
    <row r="470" spans="1:17" ht="30">
      <c r="A470" s="70" t="s">
        <v>638</v>
      </c>
      <c r="B470" s="70" t="s">
        <v>18</v>
      </c>
      <c r="C470" s="70" t="s">
        <v>19</v>
      </c>
      <c r="D470" s="70">
        <v>96616</v>
      </c>
      <c r="E470" s="71" t="s">
        <v>70</v>
      </c>
      <c r="F470" s="70" t="s">
        <v>48</v>
      </c>
      <c r="G470" s="70">
        <v>0.5</v>
      </c>
      <c r="H470" s="72">
        <v>582.85</v>
      </c>
      <c r="I470" s="72">
        <v>741.73</v>
      </c>
      <c r="J470" s="72">
        <f>G470*H470</f>
        <v>291.42500000000001</v>
      </c>
      <c r="K470" s="72">
        <f>G470*I470</f>
        <v>370.86500000000001</v>
      </c>
    </row>
    <row r="471" spans="1:17">
      <c r="A471" s="70" t="s">
        <v>639</v>
      </c>
      <c r="B471" s="70" t="s">
        <v>18</v>
      </c>
      <c r="C471" s="70" t="s">
        <v>23</v>
      </c>
      <c r="D471" s="70">
        <v>40727</v>
      </c>
      <c r="E471" s="71" t="s">
        <v>72</v>
      </c>
      <c r="F471" s="70" t="s">
        <v>73</v>
      </c>
      <c r="G471" s="70">
        <v>2899.82</v>
      </c>
      <c r="H471" s="72">
        <v>15.85</v>
      </c>
      <c r="I471" s="72">
        <v>20.170000000000002</v>
      </c>
      <c r="J471" s="72">
        <f>G471*H471</f>
        <v>45962.147000000004</v>
      </c>
      <c r="K471" s="72">
        <f>G471*I471</f>
        <v>58489.369400000011</v>
      </c>
    </row>
    <row r="472" spans="1:17" ht="60">
      <c r="A472" s="70" t="s">
        <v>640</v>
      </c>
      <c r="B472" s="70" t="s">
        <v>18</v>
      </c>
      <c r="C472" s="70" t="s">
        <v>19</v>
      </c>
      <c r="D472" s="70">
        <v>99837</v>
      </c>
      <c r="E472" s="71" t="s">
        <v>75</v>
      </c>
      <c r="F472" s="70" t="s">
        <v>25</v>
      </c>
      <c r="G472" s="70">
        <v>28.16</v>
      </c>
      <c r="H472" s="72">
        <v>552.54</v>
      </c>
      <c r="I472" s="72">
        <v>703.16</v>
      </c>
      <c r="J472" s="72">
        <f>G472*H472</f>
        <v>15559.526399999999</v>
      </c>
      <c r="K472" s="72">
        <f>G472*I472</f>
        <v>19800.9856</v>
      </c>
    </row>
    <row r="473" spans="1:17" ht="30">
      <c r="A473" s="70" t="s">
        <v>930</v>
      </c>
      <c r="B473" s="70" t="s">
        <v>18</v>
      </c>
      <c r="C473" s="70" t="s">
        <v>19</v>
      </c>
      <c r="D473" s="70">
        <v>99855</v>
      </c>
      <c r="E473" s="71" t="s">
        <v>77</v>
      </c>
      <c r="F473" s="70" t="s">
        <v>25</v>
      </c>
      <c r="G473" s="70">
        <v>28.16</v>
      </c>
      <c r="H473" s="72">
        <v>103.98</v>
      </c>
      <c r="I473" s="72">
        <v>132.32</v>
      </c>
      <c r="J473" s="72">
        <f>G473*H473</f>
        <v>2928.0768000000003</v>
      </c>
      <c r="K473" s="72">
        <f>G473*I473</f>
        <v>3726.1311999999998</v>
      </c>
    </row>
    <row r="474" spans="1:17" ht="24.95" customHeight="1">
      <c r="A474" s="67" t="s">
        <v>641</v>
      </c>
      <c r="B474" s="67"/>
      <c r="C474" s="67"/>
      <c r="D474" s="67"/>
      <c r="E474" s="68" t="s">
        <v>79</v>
      </c>
      <c r="F474" s="67"/>
      <c r="G474" s="67"/>
      <c r="H474" s="69"/>
      <c r="I474" s="69"/>
      <c r="J474" s="69">
        <f>J475</f>
        <v>3552.9966000000004</v>
      </c>
      <c r="K474" s="69">
        <f>K475</f>
        <v>4521.3743999999997</v>
      </c>
    </row>
    <row r="475" spans="1:17" ht="30">
      <c r="A475" s="70" t="s">
        <v>642</v>
      </c>
      <c r="B475" s="70" t="s">
        <v>18</v>
      </c>
      <c r="C475" s="70" t="s">
        <v>19</v>
      </c>
      <c r="D475" s="70">
        <v>99855</v>
      </c>
      <c r="E475" s="71" t="s">
        <v>77</v>
      </c>
      <c r="F475" s="70" t="s">
        <v>25</v>
      </c>
      <c r="G475" s="70">
        <v>34.17</v>
      </c>
      <c r="H475" s="72">
        <v>103.98</v>
      </c>
      <c r="I475" s="72">
        <v>132.32</v>
      </c>
      <c r="J475" s="72">
        <f>G475*H475</f>
        <v>3552.9966000000004</v>
      </c>
      <c r="K475" s="72">
        <f>G475*I475</f>
        <v>4521.3743999999997</v>
      </c>
    </row>
    <row r="476" spans="1:17" ht="24.95" customHeight="1">
      <c r="A476" s="67" t="s">
        <v>643</v>
      </c>
      <c r="B476" s="67"/>
      <c r="C476" s="67"/>
      <c r="D476" s="67"/>
      <c r="E476" s="68" t="s">
        <v>96</v>
      </c>
      <c r="F476" s="67"/>
      <c r="G476" s="67"/>
      <c r="H476" s="69"/>
      <c r="I476" s="69"/>
      <c r="J476" s="69">
        <f>J477+J478+J479+J480+J481+J482</f>
        <v>3214.7521999999999</v>
      </c>
      <c r="K476" s="69">
        <f>K477+K478+K479+K480+K481+K482</f>
        <v>4090.5366000000004</v>
      </c>
    </row>
    <row r="477" spans="1:17" s="10" customFormat="1">
      <c r="A477" s="73" t="s">
        <v>644</v>
      </c>
      <c r="B477" s="73" t="s">
        <v>18</v>
      </c>
      <c r="C477" s="73" t="s">
        <v>19</v>
      </c>
      <c r="D477" s="73">
        <v>88485</v>
      </c>
      <c r="E477" s="74" t="s">
        <v>98</v>
      </c>
      <c r="F477" s="73" t="s">
        <v>21</v>
      </c>
      <c r="G477" s="73">
        <v>5.7</v>
      </c>
      <c r="H477" s="75">
        <v>3.41</v>
      </c>
      <c r="I477" s="75">
        <v>4.33</v>
      </c>
      <c r="J477" s="75">
        <f t="shared" ref="J477:J482" si="52">G477*H477</f>
        <v>19.437000000000001</v>
      </c>
      <c r="K477" s="75">
        <f t="shared" ref="K477:K482" si="53">G477*I477</f>
        <v>24.681000000000001</v>
      </c>
      <c r="L477" s="253"/>
      <c r="M477" s="253"/>
      <c r="N477" s="253"/>
      <c r="O477" s="253"/>
      <c r="P477" s="253"/>
      <c r="Q477" s="253"/>
    </row>
    <row r="478" spans="1:17" s="10" customFormat="1" ht="30">
      <c r="A478" s="73" t="s">
        <v>645</v>
      </c>
      <c r="B478" s="73" t="s">
        <v>18</v>
      </c>
      <c r="C478" s="73" t="s">
        <v>19</v>
      </c>
      <c r="D478" s="73">
        <v>88489</v>
      </c>
      <c r="E478" s="74" t="s">
        <v>100</v>
      </c>
      <c r="F478" s="73" t="s">
        <v>21</v>
      </c>
      <c r="G478" s="73">
        <v>5.7</v>
      </c>
      <c r="H478" s="75">
        <v>12.46</v>
      </c>
      <c r="I478" s="75">
        <v>15.85</v>
      </c>
      <c r="J478" s="75">
        <f t="shared" si="52"/>
        <v>71.022000000000006</v>
      </c>
      <c r="K478" s="75">
        <f t="shared" si="53"/>
        <v>90.344999999999999</v>
      </c>
      <c r="L478" s="253"/>
      <c r="M478" s="253"/>
      <c r="N478" s="253"/>
      <c r="O478" s="253"/>
      <c r="P478" s="253"/>
      <c r="Q478" s="253"/>
    </row>
    <row r="479" spans="1:17">
      <c r="A479" s="70" t="s">
        <v>646</v>
      </c>
      <c r="B479" s="70" t="s">
        <v>18</v>
      </c>
      <c r="C479" s="70" t="s">
        <v>19</v>
      </c>
      <c r="D479" s="70">
        <v>102197</v>
      </c>
      <c r="E479" s="71" t="s">
        <v>176</v>
      </c>
      <c r="F479" s="70" t="s">
        <v>21</v>
      </c>
      <c r="G479" s="70">
        <v>4.2</v>
      </c>
      <c r="H479" s="72">
        <v>31.39</v>
      </c>
      <c r="I479" s="72">
        <v>39.94</v>
      </c>
      <c r="J479" s="75">
        <f t="shared" si="52"/>
        <v>131.83799999999999</v>
      </c>
      <c r="K479" s="75">
        <f t="shared" si="53"/>
        <v>167.74799999999999</v>
      </c>
    </row>
    <row r="480" spans="1:17" ht="30">
      <c r="A480" s="70" t="s">
        <v>647</v>
      </c>
      <c r="B480" s="70" t="s">
        <v>18</v>
      </c>
      <c r="C480" s="70" t="s">
        <v>19</v>
      </c>
      <c r="D480" s="70">
        <v>102219</v>
      </c>
      <c r="E480" s="71" t="s">
        <v>178</v>
      </c>
      <c r="F480" s="70" t="s">
        <v>21</v>
      </c>
      <c r="G480" s="70">
        <v>4.2</v>
      </c>
      <c r="H480" s="72">
        <v>15.19</v>
      </c>
      <c r="I480" s="72">
        <v>19.329999999999998</v>
      </c>
      <c r="J480" s="75">
        <f t="shared" si="52"/>
        <v>63.798000000000002</v>
      </c>
      <c r="K480" s="75">
        <f t="shared" si="53"/>
        <v>81.185999999999993</v>
      </c>
    </row>
    <row r="481" spans="1:12" ht="45">
      <c r="A481" s="70" t="s">
        <v>648</v>
      </c>
      <c r="B481" s="70" t="s">
        <v>18</v>
      </c>
      <c r="C481" s="70" t="s">
        <v>19</v>
      </c>
      <c r="D481" s="70">
        <v>100722</v>
      </c>
      <c r="E481" s="71" t="s">
        <v>102</v>
      </c>
      <c r="F481" s="70" t="s">
        <v>21</v>
      </c>
      <c r="G481" s="70">
        <v>68.14</v>
      </c>
      <c r="H481" s="72">
        <v>21.29</v>
      </c>
      <c r="I481" s="72">
        <v>27.09</v>
      </c>
      <c r="J481" s="75">
        <f t="shared" si="52"/>
        <v>1450.7005999999999</v>
      </c>
      <c r="K481" s="75">
        <f t="shared" si="53"/>
        <v>1845.9126000000001</v>
      </c>
    </row>
    <row r="482" spans="1:12" ht="45">
      <c r="A482" s="70" t="s">
        <v>649</v>
      </c>
      <c r="B482" s="70" t="s">
        <v>18</v>
      </c>
      <c r="C482" s="70" t="s">
        <v>19</v>
      </c>
      <c r="D482" s="70">
        <v>100746</v>
      </c>
      <c r="E482" s="71" t="s">
        <v>104</v>
      </c>
      <c r="F482" s="70" t="s">
        <v>21</v>
      </c>
      <c r="G482" s="70">
        <v>68.14</v>
      </c>
      <c r="H482" s="72">
        <v>21.69</v>
      </c>
      <c r="I482" s="72">
        <v>27.6</v>
      </c>
      <c r="J482" s="75">
        <f t="shared" si="52"/>
        <v>1477.9566000000002</v>
      </c>
      <c r="K482" s="75">
        <f t="shared" si="53"/>
        <v>1880.6640000000002</v>
      </c>
    </row>
    <row r="483" spans="1:12" ht="24.95" customHeight="1">
      <c r="A483" s="67" t="s">
        <v>650</v>
      </c>
      <c r="B483" s="67"/>
      <c r="C483" s="67"/>
      <c r="D483" s="67"/>
      <c r="E483" s="68" t="s">
        <v>106</v>
      </c>
      <c r="F483" s="67"/>
      <c r="G483" s="67"/>
      <c r="H483" s="69"/>
      <c r="I483" s="69"/>
      <c r="J483" s="69">
        <f>J484+J485+J486+J487+J488+J489+J490+J491+J492+J493+J494+J495+J496</f>
        <v>40548.624499999991</v>
      </c>
      <c r="K483" s="69">
        <f>K484+K485+K486+K487+K488+K489+K490+K491+K492+K493+K494+K495+K496</f>
        <v>51600.998500000002</v>
      </c>
      <c r="L483" s="251"/>
    </row>
    <row r="484" spans="1:12" ht="30">
      <c r="A484" s="70" t="s">
        <v>651</v>
      </c>
      <c r="B484" s="70" t="s">
        <v>18</v>
      </c>
      <c r="C484" s="70" t="s">
        <v>23</v>
      </c>
      <c r="D484" s="70" t="s">
        <v>323</v>
      </c>
      <c r="E484" s="71" t="s">
        <v>324</v>
      </c>
      <c r="F484" s="70" t="s">
        <v>66</v>
      </c>
      <c r="G484" s="70">
        <v>2</v>
      </c>
      <c r="H484" s="72">
        <v>4650.3</v>
      </c>
      <c r="I484" s="72">
        <v>5917.97</v>
      </c>
      <c r="J484" s="72">
        <f>G484*H484</f>
        <v>9300.6</v>
      </c>
      <c r="K484" s="72">
        <f>G484*I484</f>
        <v>11835.94</v>
      </c>
    </row>
    <row r="485" spans="1:12" ht="45">
      <c r="A485" s="70" t="s">
        <v>652</v>
      </c>
      <c r="B485" s="70" t="s">
        <v>18</v>
      </c>
      <c r="C485" s="70" t="s">
        <v>23</v>
      </c>
      <c r="D485" s="70">
        <v>160603</v>
      </c>
      <c r="E485" s="71" t="s">
        <v>326</v>
      </c>
      <c r="F485" s="70" t="s">
        <v>66</v>
      </c>
      <c r="G485" s="70">
        <v>1</v>
      </c>
      <c r="H485" s="72">
        <v>994.3</v>
      </c>
      <c r="I485" s="72">
        <v>1265.3399999999999</v>
      </c>
      <c r="J485" s="72">
        <f t="shared" ref="J485:J496" si="54">G485*H485</f>
        <v>994.3</v>
      </c>
      <c r="K485" s="72">
        <f t="shared" ref="K485:K496" si="55">G485*I485</f>
        <v>1265.3399999999999</v>
      </c>
    </row>
    <row r="486" spans="1:12" ht="45">
      <c r="A486" s="70" t="s">
        <v>653</v>
      </c>
      <c r="B486" s="70" t="s">
        <v>18</v>
      </c>
      <c r="C486" s="70" t="s">
        <v>19</v>
      </c>
      <c r="D486" s="70">
        <v>101912</v>
      </c>
      <c r="E486" s="71" t="s">
        <v>328</v>
      </c>
      <c r="F486" s="70" t="s">
        <v>66</v>
      </c>
      <c r="G486" s="70">
        <v>6</v>
      </c>
      <c r="H486" s="72">
        <v>1773.67</v>
      </c>
      <c r="I486" s="72">
        <v>2257.17</v>
      </c>
      <c r="J486" s="72">
        <f t="shared" si="54"/>
        <v>10642.02</v>
      </c>
      <c r="K486" s="72">
        <f t="shared" si="55"/>
        <v>13543.02</v>
      </c>
    </row>
    <row r="487" spans="1:12" ht="30">
      <c r="A487" s="70" t="s">
        <v>654</v>
      </c>
      <c r="B487" s="70" t="s">
        <v>18</v>
      </c>
      <c r="C487" s="70" t="s">
        <v>19</v>
      </c>
      <c r="D487" s="70">
        <v>92362</v>
      </c>
      <c r="E487" s="71" t="s">
        <v>1090</v>
      </c>
      <c r="F487" s="70" t="s">
        <v>25</v>
      </c>
      <c r="G487" s="70">
        <v>40.35</v>
      </c>
      <c r="H487" s="72">
        <v>168.31</v>
      </c>
      <c r="I487" s="72">
        <v>214.19</v>
      </c>
      <c r="J487" s="72">
        <f t="shared" si="54"/>
        <v>6791.3085000000001</v>
      </c>
      <c r="K487" s="72">
        <f t="shared" si="55"/>
        <v>8642.5665000000008</v>
      </c>
    </row>
    <row r="488" spans="1:12">
      <c r="A488" s="70" t="s">
        <v>655</v>
      </c>
      <c r="B488" s="70" t="s">
        <v>18</v>
      </c>
      <c r="C488" s="70" t="s">
        <v>23</v>
      </c>
      <c r="D488" s="70">
        <v>160673</v>
      </c>
      <c r="E488" s="71" t="s">
        <v>330</v>
      </c>
      <c r="F488" s="70" t="s">
        <v>66</v>
      </c>
      <c r="G488" s="70">
        <v>1</v>
      </c>
      <c r="H488" s="72">
        <v>782.46</v>
      </c>
      <c r="I488" s="72">
        <v>995.75</v>
      </c>
      <c r="J488" s="72">
        <f t="shared" si="54"/>
        <v>782.46</v>
      </c>
      <c r="K488" s="72">
        <f t="shared" si="55"/>
        <v>995.75</v>
      </c>
    </row>
    <row r="489" spans="1:12" ht="30">
      <c r="A489" s="70" t="s">
        <v>656</v>
      </c>
      <c r="B489" s="70" t="s">
        <v>18</v>
      </c>
      <c r="C489" s="70" t="s">
        <v>23</v>
      </c>
      <c r="D489" s="70">
        <v>160674</v>
      </c>
      <c r="E489" s="71" t="s">
        <v>332</v>
      </c>
      <c r="F489" s="70" t="s">
        <v>66</v>
      </c>
      <c r="G489" s="70">
        <v>6</v>
      </c>
      <c r="H489" s="72">
        <v>82.69</v>
      </c>
      <c r="I489" s="72">
        <v>105.23</v>
      </c>
      <c r="J489" s="72">
        <f t="shared" si="54"/>
        <v>496.14</v>
      </c>
      <c r="K489" s="72">
        <f t="shared" si="55"/>
        <v>631.38</v>
      </c>
    </row>
    <row r="490" spans="1:12">
      <c r="A490" s="70" t="s">
        <v>657</v>
      </c>
      <c r="B490" s="70" t="s">
        <v>18</v>
      </c>
      <c r="C490" s="70" t="s">
        <v>23</v>
      </c>
      <c r="D490" s="70" t="s">
        <v>334</v>
      </c>
      <c r="E490" s="71" t="s">
        <v>335</v>
      </c>
      <c r="F490" s="70" t="s">
        <v>66</v>
      </c>
      <c r="G490" s="70">
        <v>6</v>
      </c>
      <c r="H490" s="72">
        <v>161.80000000000001</v>
      </c>
      <c r="I490" s="72">
        <v>205.9</v>
      </c>
      <c r="J490" s="72">
        <f t="shared" si="54"/>
        <v>970.80000000000007</v>
      </c>
      <c r="K490" s="72">
        <f t="shared" si="55"/>
        <v>1235.4000000000001</v>
      </c>
    </row>
    <row r="491" spans="1:12" ht="30">
      <c r="A491" s="70" t="s">
        <v>658</v>
      </c>
      <c r="B491" s="70" t="s">
        <v>18</v>
      </c>
      <c r="C491" s="70" t="s">
        <v>23</v>
      </c>
      <c r="D491" s="70">
        <v>160716</v>
      </c>
      <c r="E491" s="71" t="s">
        <v>337</v>
      </c>
      <c r="F491" s="70" t="s">
        <v>25</v>
      </c>
      <c r="G491" s="70">
        <v>154.6</v>
      </c>
      <c r="H491" s="72">
        <v>25.36</v>
      </c>
      <c r="I491" s="72">
        <v>32.270000000000003</v>
      </c>
      <c r="J491" s="72">
        <f t="shared" si="54"/>
        <v>3920.6559999999999</v>
      </c>
      <c r="K491" s="72">
        <f t="shared" si="55"/>
        <v>4988.942</v>
      </c>
    </row>
    <row r="492" spans="1:12" ht="30">
      <c r="A492" s="70" t="s">
        <v>659</v>
      </c>
      <c r="B492" s="70" t="s">
        <v>18</v>
      </c>
      <c r="C492" s="70" t="s">
        <v>116</v>
      </c>
      <c r="D492" s="70" t="s">
        <v>117</v>
      </c>
      <c r="E492" s="71" t="s">
        <v>118</v>
      </c>
      <c r="F492" s="70" t="s">
        <v>66</v>
      </c>
      <c r="G492" s="70">
        <v>18</v>
      </c>
      <c r="H492" s="72">
        <v>82.51</v>
      </c>
      <c r="I492" s="72">
        <v>105</v>
      </c>
      <c r="J492" s="72">
        <f t="shared" si="54"/>
        <v>1485.18</v>
      </c>
      <c r="K492" s="72">
        <f t="shared" si="55"/>
        <v>1890</v>
      </c>
    </row>
    <row r="493" spans="1:12">
      <c r="A493" s="70" t="s">
        <v>660</v>
      </c>
      <c r="B493" s="70" t="s">
        <v>18</v>
      </c>
      <c r="C493" s="70" t="s">
        <v>23</v>
      </c>
      <c r="D493" s="70">
        <v>210042</v>
      </c>
      <c r="E493" s="71" t="s">
        <v>108</v>
      </c>
      <c r="F493" s="70" t="s">
        <v>66</v>
      </c>
      <c r="G493" s="70">
        <v>54</v>
      </c>
      <c r="H493" s="72">
        <v>42.49</v>
      </c>
      <c r="I493" s="72">
        <v>54.07</v>
      </c>
      <c r="J493" s="72">
        <f t="shared" si="54"/>
        <v>2294.46</v>
      </c>
      <c r="K493" s="72">
        <f t="shared" si="55"/>
        <v>2919.78</v>
      </c>
    </row>
    <row r="494" spans="1:12" ht="30">
      <c r="A494" s="70" t="s">
        <v>661</v>
      </c>
      <c r="B494" s="70" t="s">
        <v>18</v>
      </c>
      <c r="C494" s="70" t="s">
        <v>23</v>
      </c>
      <c r="D494" s="70">
        <v>210043</v>
      </c>
      <c r="E494" s="71" t="s">
        <v>110</v>
      </c>
      <c r="F494" s="70" t="s">
        <v>66</v>
      </c>
      <c r="G494" s="70">
        <v>45</v>
      </c>
      <c r="H494" s="72">
        <v>27.63</v>
      </c>
      <c r="I494" s="72">
        <v>35.159999999999997</v>
      </c>
      <c r="J494" s="72">
        <f t="shared" si="54"/>
        <v>1243.3499999999999</v>
      </c>
      <c r="K494" s="72">
        <f t="shared" si="55"/>
        <v>1582.1999999999998</v>
      </c>
    </row>
    <row r="495" spans="1:12">
      <c r="A495" s="70" t="s">
        <v>662</v>
      </c>
      <c r="B495" s="70" t="s">
        <v>18</v>
      </c>
      <c r="C495" s="70" t="s">
        <v>23</v>
      </c>
      <c r="D495" s="70">
        <v>52</v>
      </c>
      <c r="E495" s="71" t="s">
        <v>114</v>
      </c>
      <c r="F495" s="70" t="s">
        <v>66</v>
      </c>
      <c r="G495" s="70">
        <v>31</v>
      </c>
      <c r="H495" s="72">
        <v>50.95</v>
      </c>
      <c r="I495" s="72">
        <v>64.83</v>
      </c>
      <c r="J495" s="72">
        <f t="shared" si="54"/>
        <v>1579.45</v>
      </c>
      <c r="K495" s="72">
        <f t="shared" si="55"/>
        <v>2009.73</v>
      </c>
    </row>
    <row r="496" spans="1:12">
      <c r="A496" s="70" t="s">
        <v>663</v>
      </c>
      <c r="B496" s="70" t="s">
        <v>18</v>
      </c>
      <c r="C496" s="70" t="s">
        <v>23</v>
      </c>
      <c r="D496" s="70">
        <v>53</v>
      </c>
      <c r="E496" s="71" t="s">
        <v>112</v>
      </c>
      <c r="F496" s="70" t="s">
        <v>66</v>
      </c>
      <c r="G496" s="70">
        <v>1</v>
      </c>
      <c r="H496" s="72">
        <v>47.9</v>
      </c>
      <c r="I496" s="72">
        <v>60.95</v>
      </c>
      <c r="J496" s="72">
        <f t="shared" si="54"/>
        <v>47.9</v>
      </c>
      <c r="K496" s="72">
        <f t="shared" si="55"/>
        <v>60.95</v>
      </c>
    </row>
    <row r="497" spans="1:17" ht="24.95" customHeight="1">
      <c r="A497" s="67" t="s">
        <v>664</v>
      </c>
      <c r="B497" s="67"/>
      <c r="C497" s="67"/>
      <c r="D497" s="67"/>
      <c r="E497" s="68" t="s">
        <v>585</v>
      </c>
      <c r="F497" s="67"/>
      <c r="G497" s="67"/>
      <c r="H497" s="69"/>
      <c r="I497" s="69"/>
      <c r="J497" s="69">
        <f>J498+J499</f>
        <v>407.90880000000004</v>
      </c>
      <c r="K497" s="69">
        <f>K498+K499</f>
        <v>519.04320000000007</v>
      </c>
    </row>
    <row r="498" spans="1:17">
      <c r="A498" s="70" t="s">
        <v>665</v>
      </c>
      <c r="B498" s="70" t="s">
        <v>18</v>
      </c>
      <c r="C498" s="70" t="s">
        <v>19</v>
      </c>
      <c r="D498" s="70">
        <v>93382</v>
      </c>
      <c r="E498" s="71" t="s">
        <v>267</v>
      </c>
      <c r="F498" s="70" t="s">
        <v>48</v>
      </c>
      <c r="G498" s="70">
        <v>4.16</v>
      </c>
      <c r="H498" s="72">
        <v>31.33</v>
      </c>
      <c r="I498" s="72">
        <v>39.869999999999997</v>
      </c>
      <c r="J498" s="72">
        <f>G498*H498</f>
        <v>130.33279999999999</v>
      </c>
      <c r="K498" s="72">
        <f>G498*I498</f>
        <v>165.85919999999999</v>
      </c>
    </row>
    <row r="499" spans="1:17" ht="45">
      <c r="A499" s="70" t="s">
        <v>666</v>
      </c>
      <c r="B499" s="70" t="s">
        <v>18</v>
      </c>
      <c r="C499" s="70" t="s">
        <v>19</v>
      </c>
      <c r="D499" s="70">
        <v>101857</v>
      </c>
      <c r="E499" s="71" t="s">
        <v>667</v>
      </c>
      <c r="F499" s="70" t="s">
        <v>21</v>
      </c>
      <c r="G499" s="70">
        <v>10.4</v>
      </c>
      <c r="H499" s="72">
        <v>26.69</v>
      </c>
      <c r="I499" s="72">
        <v>33.96</v>
      </c>
      <c r="J499" s="72">
        <f>G499*H499</f>
        <v>277.57600000000002</v>
      </c>
      <c r="K499" s="72">
        <f>G499*I499</f>
        <v>353.18400000000003</v>
      </c>
    </row>
    <row r="500" spans="1:17" ht="24.95" customHeight="1">
      <c r="A500" s="67" t="s">
        <v>668</v>
      </c>
      <c r="B500" s="67"/>
      <c r="C500" s="67"/>
      <c r="D500" s="67"/>
      <c r="E500" s="68" t="s">
        <v>120</v>
      </c>
      <c r="F500" s="67"/>
      <c r="G500" s="67"/>
      <c r="H500" s="69"/>
      <c r="I500" s="69"/>
      <c r="J500" s="69">
        <f>J501</f>
        <v>65</v>
      </c>
      <c r="K500" s="69">
        <f>K501</f>
        <v>82.5</v>
      </c>
    </row>
    <row r="501" spans="1:17">
      <c r="A501" s="70" t="s">
        <v>669</v>
      </c>
      <c r="B501" s="70" t="s">
        <v>18</v>
      </c>
      <c r="C501" s="70" t="s">
        <v>23</v>
      </c>
      <c r="D501" s="70">
        <v>101</v>
      </c>
      <c r="E501" s="71" t="s">
        <v>120</v>
      </c>
      <c r="F501" s="70" t="s">
        <v>21</v>
      </c>
      <c r="G501" s="70">
        <v>50</v>
      </c>
      <c r="H501" s="72">
        <v>1.3</v>
      </c>
      <c r="I501" s="72">
        <v>1.65</v>
      </c>
      <c r="J501" s="72">
        <f>G501*H501</f>
        <v>65</v>
      </c>
      <c r="K501" s="72">
        <f>G501*I501</f>
        <v>82.5</v>
      </c>
    </row>
    <row r="502" spans="1:17" s="11" customFormat="1" ht="24.95" customHeight="1">
      <c r="A502" s="64" t="s">
        <v>670</v>
      </c>
      <c r="B502" s="64"/>
      <c r="C502" s="64"/>
      <c r="D502" s="64"/>
      <c r="E502" s="65" t="s">
        <v>671</v>
      </c>
      <c r="F502" s="64"/>
      <c r="G502" s="64"/>
      <c r="H502" s="66"/>
      <c r="I502" s="66"/>
      <c r="J502" s="66">
        <f>J503+J513+J526+J534+J537+J539+J545+J547+J585+J626+J631+J645+J648</f>
        <v>541250.65920000011</v>
      </c>
      <c r="K502" s="66">
        <f>K503+K513+K526+K534+K537+K539+K545+K547+K585+K626+K631+K645+K648</f>
        <v>688761.21581999981</v>
      </c>
      <c r="L502" s="250"/>
      <c r="M502" s="250"/>
      <c r="N502" s="250"/>
      <c r="O502" s="250"/>
      <c r="P502" s="250"/>
      <c r="Q502" s="250"/>
    </row>
    <row r="503" spans="1:17" ht="24.95" customHeight="1">
      <c r="A503" s="67" t="s">
        <v>672</v>
      </c>
      <c r="B503" s="67"/>
      <c r="C503" s="67"/>
      <c r="D503" s="67"/>
      <c r="E503" s="68" t="s">
        <v>16</v>
      </c>
      <c r="F503" s="67"/>
      <c r="G503" s="67"/>
      <c r="H503" s="69"/>
      <c r="I503" s="69"/>
      <c r="J503" s="69">
        <f>J504+J505+J506+J507+J508+J509+J510+J511+J512</f>
        <v>41535.596800000007</v>
      </c>
      <c r="K503" s="69">
        <f>K504+K505+K506+K507+K508+K509+K510+K511+K512</f>
        <v>52855.764999999999</v>
      </c>
    </row>
    <row r="504" spans="1:17" ht="30">
      <c r="A504" s="70" t="s">
        <v>673</v>
      </c>
      <c r="B504" s="70" t="s">
        <v>18</v>
      </c>
      <c r="C504" s="70" t="s">
        <v>19</v>
      </c>
      <c r="D504" s="70">
        <v>103689</v>
      </c>
      <c r="E504" s="71" t="s">
        <v>20</v>
      </c>
      <c r="F504" s="70" t="s">
        <v>21</v>
      </c>
      <c r="G504" s="70">
        <v>2.8</v>
      </c>
      <c r="H504" s="72">
        <v>303.36</v>
      </c>
      <c r="I504" s="72">
        <v>386.05</v>
      </c>
      <c r="J504" s="72">
        <f>G504*H504</f>
        <v>849.40800000000002</v>
      </c>
      <c r="K504" s="72">
        <f>G504*I504</f>
        <v>1080.94</v>
      </c>
    </row>
    <row r="505" spans="1:17">
      <c r="A505" s="70" t="s">
        <v>674</v>
      </c>
      <c r="B505" s="70" t="s">
        <v>18</v>
      </c>
      <c r="C505" s="70" t="s">
        <v>23</v>
      </c>
      <c r="D505" s="70">
        <v>160715</v>
      </c>
      <c r="E505" s="71" t="s">
        <v>24</v>
      </c>
      <c r="F505" s="70" t="s">
        <v>25</v>
      </c>
      <c r="G505" s="70">
        <v>83.53</v>
      </c>
      <c r="H505" s="72">
        <v>55.51</v>
      </c>
      <c r="I505" s="72">
        <v>70.64</v>
      </c>
      <c r="J505" s="72">
        <f t="shared" ref="J505:J512" si="56">G505*H505</f>
        <v>4636.7502999999997</v>
      </c>
      <c r="K505" s="72">
        <f t="shared" ref="K505:K512" si="57">G505*I505</f>
        <v>5900.5591999999997</v>
      </c>
    </row>
    <row r="506" spans="1:17" ht="30">
      <c r="A506" s="70" t="s">
        <v>675</v>
      </c>
      <c r="B506" s="70" t="s">
        <v>18</v>
      </c>
      <c r="C506" s="70" t="s">
        <v>19</v>
      </c>
      <c r="D506" s="70">
        <v>93584</v>
      </c>
      <c r="E506" s="71" t="s">
        <v>27</v>
      </c>
      <c r="F506" s="70" t="s">
        <v>21</v>
      </c>
      <c r="G506" s="70">
        <v>9</v>
      </c>
      <c r="H506" s="72">
        <v>839.45</v>
      </c>
      <c r="I506" s="72">
        <v>1068.28</v>
      </c>
      <c r="J506" s="72">
        <f t="shared" si="56"/>
        <v>7555.05</v>
      </c>
      <c r="K506" s="72">
        <f t="shared" si="57"/>
        <v>9614.52</v>
      </c>
    </row>
    <row r="507" spans="1:17">
      <c r="A507" s="70" t="s">
        <v>676</v>
      </c>
      <c r="B507" s="70" t="s">
        <v>29</v>
      </c>
      <c r="C507" s="70" t="s">
        <v>19</v>
      </c>
      <c r="D507" s="70">
        <v>2707</v>
      </c>
      <c r="E507" s="71" t="s">
        <v>30</v>
      </c>
      <c r="F507" s="70" t="s">
        <v>31</v>
      </c>
      <c r="G507" s="70">
        <v>80</v>
      </c>
      <c r="H507" s="72">
        <v>106.41</v>
      </c>
      <c r="I507" s="72">
        <v>135.41</v>
      </c>
      <c r="J507" s="72">
        <f t="shared" si="56"/>
        <v>8512.7999999999993</v>
      </c>
      <c r="K507" s="72">
        <f t="shared" si="57"/>
        <v>10832.8</v>
      </c>
    </row>
    <row r="508" spans="1:17">
      <c r="A508" s="70" t="s">
        <v>677</v>
      </c>
      <c r="B508" s="70" t="s">
        <v>18</v>
      </c>
      <c r="C508" s="70" t="s">
        <v>23</v>
      </c>
      <c r="D508" s="70">
        <v>339</v>
      </c>
      <c r="E508" s="71" t="s">
        <v>33</v>
      </c>
      <c r="F508" s="70" t="s">
        <v>21</v>
      </c>
      <c r="G508" s="70">
        <v>103.77</v>
      </c>
      <c r="H508" s="72">
        <v>48.94</v>
      </c>
      <c r="I508" s="72">
        <v>62.28</v>
      </c>
      <c r="J508" s="72">
        <f t="shared" si="56"/>
        <v>5078.5037999999995</v>
      </c>
      <c r="K508" s="72">
        <f t="shared" si="57"/>
        <v>6462.7955999999995</v>
      </c>
    </row>
    <row r="509" spans="1:17">
      <c r="A509" s="70" t="s">
        <v>678</v>
      </c>
      <c r="B509" s="70" t="s">
        <v>18</v>
      </c>
      <c r="C509" s="70" t="s">
        <v>23</v>
      </c>
      <c r="D509" s="70">
        <v>600</v>
      </c>
      <c r="E509" s="71" t="s">
        <v>197</v>
      </c>
      <c r="F509" s="70" t="s">
        <v>21</v>
      </c>
      <c r="G509" s="70">
        <v>53.54</v>
      </c>
      <c r="H509" s="72">
        <v>47.61</v>
      </c>
      <c r="I509" s="72">
        <v>60.58</v>
      </c>
      <c r="J509" s="72">
        <f t="shared" si="56"/>
        <v>2549.0394000000001</v>
      </c>
      <c r="K509" s="72">
        <f t="shared" si="57"/>
        <v>3243.4531999999999</v>
      </c>
    </row>
    <row r="510" spans="1:17">
      <c r="A510" s="70" t="s">
        <v>679</v>
      </c>
      <c r="B510" s="70" t="s">
        <v>18</v>
      </c>
      <c r="C510" s="70" t="s">
        <v>23</v>
      </c>
      <c r="D510" s="70">
        <v>38</v>
      </c>
      <c r="E510" s="71" t="s">
        <v>195</v>
      </c>
      <c r="F510" s="70" t="s">
        <v>21</v>
      </c>
      <c r="G510" s="70">
        <v>53.54</v>
      </c>
      <c r="H510" s="72">
        <v>47.61</v>
      </c>
      <c r="I510" s="72">
        <v>60.58</v>
      </c>
      <c r="J510" s="72">
        <f t="shared" si="56"/>
        <v>2549.0394000000001</v>
      </c>
      <c r="K510" s="72">
        <f t="shared" si="57"/>
        <v>3243.4531999999999</v>
      </c>
    </row>
    <row r="511" spans="1:17">
      <c r="A511" s="70" t="s">
        <v>680</v>
      </c>
      <c r="B511" s="70" t="s">
        <v>18</v>
      </c>
      <c r="C511" s="70" t="s">
        <v>23</v>
      </c>
      <c r="D511" s="70">
        <v>160676</v>
      </c>
      <c r="E511" s="71" t="s">
        <v>200</v>
      </c>
      <c r="F511" s="70" t="s">
        <v>25</v>
      </c>
      <c r="G511" s="70">
        <v>147.93</v>
      </c>
      <c r="H511" s="72">
        <v>49.05</v>
      </c>
      <c r="I511" s="72">
        <v>62.42</v>
      </c>
      <c r="J511" s="72">
        <f t="shared" si="56"/>
        <v>7255.9664999999995</v>
      </c>
      <c r="K511" s="72">
        <f t="shared" si="57"/>
        <v>9233.7906000000003</v>
      </c>
    </row>
    <row r="512" spans="1:17" s="169" customFormat="1">
      <c r="A512" s="85" t="s">
        <v>1294</v>
      </c>
      <c r="B512" s="85" t="s">
        <v>18</v>
      </c>
      <c r="C512" s="85" t="s">
        <v>23</v>
      </c>
      <c r="D512" s="161">
        <v>210054</v>
      </c>
      <c r="E512" s="85" t="s">
        <v>1293</v>
      </c>
      <c r="F512" s="85" t="s">
        <v>25</v>
      </c>
      <c r="G512" s="85">
        <v>53.54</v>
      </c>
      <c r="H512" s="170">
        <v>47.61</v>
      </c>
      <c r="I512" s="170">
        <v>60.58</v>
      </c>
      <c r="J512" s="160">
        <f t="shared" si="56"/>
        <v>2549.0394000000001</v>
      </c>
      <c r="K512" s="160">
        <f t="shared" si="57"/>
        <v>3243.4531999999999</v>
      </c>
      <c r="L512" s="249"/>
      <c r="M512" s="249"/>
      <c r="N512" s="249"/>
      <c r="O512" s="249"/>
      <c r="P512" s="249"/>
      <c r="Q512" s="249"/>
    </row>
    <row r="513" spans="1:12" ht="24.95" customHeight="1">
      <c r="A513" s="67" t="s">
        <v>681</v>
      </c>
      <c r="B513" s="67"/>
      <c r="C513" s="67"/>
      <c r="D513" s="67"/>
      <c r="E513" s="68" t="s">
        <v>35</v>
      </c>
      <c r="F513" s="67"/>
      <c r="G513" s="67"/>
      <c r="H513" s="69"/>
      <c r="I513" s="69"/>
      <c r="J513" s="69">
        <f>J514+J515+J516+J517+J518+J519+J520+J521+J522+J523+J524+J525</f>
        <v>5918.7564000000002</v>
      </c>
      <c r="K513" s="69">
        <f>K514+K515+K516+K517+K518+K519+K520+K521+K522+K523+K524+K525</f>
        <v>7530.9165999999996</v>
      </c>
    </row>
    <row r="514" spans="1:12">
      <c r="A514" s="70" t="s">
        <v>682</v>
      </c>
      <c r="B514" s="70" t="s">
        <v>18</v>
      </c>
      <c r="C514" s="70" t="s">
        <v>19</v>
      </c>
      <c r="D514" s="70">
        <v>97644</v>
      </c>
      <c r="E514" s="71" t="s">
        <v>37</v>
      </c>
      <c r="F514" s="70" t="s">
        <v>21</v>
      </c>
      <c r="G514" s="70">
        <v>56.28</v>
      </c>
      <c r="H514" s="72">
        <v>7.94</v>
      </c>
      <c r="I514" s="72">
        <v>10.1</v>
      </c>
      <c r="J514" s="72">
        <f>G514*H514</f>
        <v>446.86320000000001</v>
      </c>
      <c r="K514" s="72">
        <f>G514*I514</f>
        <v>568.428</v>
      </c>
    </row>
    <row r="515" spans="1:12">
      <c r="A515" s="70" t="s">
        <v>683</v>
      </c>
      <c r="B515" s="70" t="s">
        <v>18</v>
      </c>
      <c r="C515" s="70" t="s">
        <v>23</v>
      </c>
      <c r="D515" s="70">
        <v>160690</v>
      </c>
      <c r="E515" s="71" t="s">
        <v>41</v>
      </c>
      <c r="F515" s="70" t="s">
        <v>21</v>
      </c>
      <c r="G515" s="70">
        <v>5.67</v>
      </c>
      <c r="H515" s="72">
        <v>3.91</v>
      </c>
      <c r="I515" s="72">
        <v>4.97</v>
      </c>
      <c r="J515" s="72">
        <f t="shared" ref="J515:J525" si="58">G515*H515</f>
        <v>22.169699999999999</v>
      </c>
      <c r="K515" s="72">
        <f t="shared" ref="K515:K525" si="59">G515*I515</f>
        <v>28.1799</v>
      </c>
    </row>
    <row r="516" spans="1:12">
      <c r="A516" s="70" t="s">
        <v>684</v>
      </c>
      <c r="B516" s="70" t="s">
        <v>18</v>
      </c>
      <c r="C516" s="70" t="s">
        <v>23</v>
      </c>
      <c r="D516" s="70">
        <v>72</v>
      </c>
      <c r="E516" s="71" t="s">
        <v>43</v>
      </c>
      <c r="F516" s="70" t="s">
        <v>25</v>
      </c>
      <c r="G516" s="70">
        <v>51.56</v>
      </c>
      <c r="H516" s="72">
        <v>3.91</v>
      </c>
      <c r="I516" s="72">
        <v>4.97</v>
      </c>
      <c r="J516" s="72">
        <f t="shared" si="58"/>
        <v>201.59960000000001</v>
      </c>
      <c r="K516" s="72">
        <f t="shared" si="59"/>
        <v>256.25319999999999</v>
      </c>
    </row>
    <row r="517" spans="1:12" ht="30">
      <c r="A517" s="70" t="s">
        <v>685</v>
      </c>
      <c r="B517" s="70" t="s">
        <v>18</v>
      </c>
      <c r="C517" s="70" t="s">
        <v>19</v>
      </c>
      <c r="D517" s="70">
        <v>97649</v>
      </c>
      <c r="E517" s="71" t="s">
        <v>686</v>
      </c>
      <c r="F517" s="70" t="s">
        <v>21</v>
      </c>
      <c r="G517" s="70">
        <v>30.62</v>
      </c>
      <c r="H517" s="72">
        <v>3.77</v>
      </c>
      <c r="I517" s="72">
        <v>4.79</v>
      </c>
      <c r="J517" s="72">
        <f t="shared" si="58"/>
        <v>115.43740000000001</v>
      </c>
      <c r="K517" s="75">
        <f t="shared" si="59"/>
        <v>146.66980000000001</v>
      </c>
    </row>
    <row r="518" spans="1:12" ht="30">
      <c r="A518" s="70" t="s">
        <v>687</v>
      </c>
      <c r="B518" s="70" t="s">
        <v>18</v>
      </c>
      <c r="C518" s="70" t="s">
        <v>19</v>
      </c>
      <c r="D518" s="70">
        <v>97655</v>
      </c>
      <c r="E518" s="71" t="s">
        <v>50</v>
      </c>
      <c r="F518" s="70" t="s">
        <v>21</v>
      </c>
      <c r="G518" s="70">
        <v>22.62</v>
      </c>
      <c r="H518" s="72">
        <v>30.8</v>
      </c>
      <c r="I518" s="72">
        <v>39.19</v>
      </c>
      <c r="J518" s="72">
        <f t="shared" si="58"/>
        <v>696.69600000000003</v>
      </c>
      <c r="K518" s="75">
        <f t="shared" si="59"/>
        <v>886.4778</v>
      </c>
    </row>
    <row r="519" spans="1:12" ht="30">
      <c r="A519" s="70" t="s">
        <v>688</v>
      </c>
      <c r="B519" s="70" t="s">
        <v>18</v>
      </c>
      <c r="C519" s="70" t="s">
        <v>19</v>
      </c>
      <c r="D519" s="70">
        <v>97650</v>
      </c>
      <c r="E519" s="71" t="s">
        <v>689</v>
      </c>
      <c r="F519" s="70" t="s">
        <v>21</v>
      </c>
      <c r="G519" s="70">
        <v>8</v>
      </c>
      <c r="H519" s="72">
        <v>6.36</v>
      </c>
      <c r="I519" s="72">
        <v>8.09</v>
      </c>
      <c r="J519" s="72">
        <f t="shared" si="58"/>
        <v>50.88</v>
      </c>
      <c r="K519" s="75">
        <f t="shared" si="59"/>
        <v>64.72</v>
      </c>
    </row>
    <row r="520" spans="1:12" ht="30">
      <c r="A520" s="70" t="s">
        <v>690</v>
      </c>
      <c r="B520" s="70" t="s">
        <v>18</v>
      </c>
      <c r="C520" s="70" t="s">
        <v>19</v>
      </c>
      <c r="D520" s="70">
        <v>97622</v>
      </c>
      <c r="E520" s="71" t="s">
        <v>54</v>
      </c>
      <c r="F520" s="70" t="s">
        <v>48</v>
      </c>
      <c r="G520" s="70">
        <v>4.3499999999999996</v>
      </c>
      <c r="H520" s="72">
        <v>49.55</v>
      </c>
      <c r="I520" s="72">
        <v>63.05</v>
      </c>
      <c r="J520" s="72">
        <f t="shared" si="58"/>
        <v>215.54249999999996</v>
      </c>
      <c r="K520" s="72">
        <f t="shared" si="59"/>
        <v>274.26749999999998</v>
      </c>
      <c r="L520" s="253"/>
    </row>
    <row r="521" spans="1:12" ht="30">
      <c r="A521" s="70" t="s">
        <v>691</v>
      </c>
      <c r="B521" s="70" t="s">
        <v>18</v>
      </c>
      <c r="C521" s="70" t="s">
        <v>19</v>
      </c>
      <c r="D521" s="70">
        <v>97635</v>
      </c>
      <c r="E521" s="71" t="s">
        <v>247</v>
      </c>
      <c r="F521" s="70" t="s">
        <v>21</v>
      </c>
      <c r="G521" s="70">
        <v>54</v>
      </c>
      <c r="H521" s="72">
        <v>12.33</v>
      </c>
      <c r="I521" s="72">
        <v>15.69</v>
      </c>
      <c r="J521" s="72">
        <f t="shared" si="58"/>
        <v>665.82</v>
      </c>
      <c r="K521" s="72">
        <f t="shared" si="59"/>
        <v>847.26</v>
      </c>
    </row>
    <row r="522" spans="1:12" ht="30">
      <c r="A522" s="70" t="s">
        <v>692</v>
      </c>
      <c r="B522" s="70" t="s">
        <v>18</v>
      </c>
      <c r="C522" s="70" t="s">
        <v>19</v>
      </c>
      <c r="D522" s="70">
        <v>98528</v>
      </c>
      <c r="E522" s="71" t="s">
        <v>693</v>
      </c>
      <c r="F522" s="70" t="s">
        <v>66</v>
      </c>
      <c r="G522" s="70">
        <v>2</v>
      </c>
      <c r="H522" s="72">
        <v>249.33</v>
      </c>
      <c r="I522" s="72">
        <v>317.29000000000002</v>
      </c>
      <c r="J522" s="72">
        <f t="shared" si="58"/>
        <v>498.66</v>
      </c>
      <c r="K522" s="72">
        <f t="shared" si="59"/>
        <v>634.58000000000004</v>
      </c>
    </row>
    <row r="523" spans="1:12" ht="30">
      <c r="A523" s="70" t="s">
        <v>694</v>
      </c>
      <c r="B523" s="70" t="s">
        <v>18</v>
      </c>
      <c r="C523" s="70" t="s">
        <v>19</v>
      </c>
      <c r="D523" s="70">
        <v>93358</v>
      </c>
      <c r="E523" s="71" t="s">
        <v>487</v>
      </c>
      <c r="F523" s="70" t="s">
        <v>48</v>
      </c>
      <c r="G523" s="70">
        <v>16.059999999999999</v>
      </c>
      <c r="H523" s="72">
        <v>75.52</v>
      </c>
      <c r="I523" s="72">
        <v>96.1</v>
      </c>
      <c r="J523" s="72">
        <f t="shared" si="58"/>
        <v>1212.8511999999998</v>
      </c>
      <c r="K523" s="72">
        <f t="shared" si="59"/>
        <v>1543.3659999999998</v>
      </c>
    </row>
    <row r="524" spans="1:12">
      <c r="A524" s="70" t="s">
        <v>695</v>
      </c>
      <c r="B524" s="70" t="s">
        <v>29</v>
      </c>
      <c r="C524" s="70" t="s">
        <v>56</v>
      </c>
      <c r="D524" s="70">
        <v>7962</v>
      </c>
      <c r="E524" s="71" t="s">
        <v>57</v>
      </c>
      <c r="F524" s="70" t="s">
        <v>58</v>
      </c>
      <c r="G524" s="70">
        <v>1</v>
      </c>
      <c r="H524" s="72">
        <v>300</v>
      </c>
      <c r="I524" s="72">
        <v>381.78</v>
      </c>
      <c r="J524" s="72">
        <f t="shared" si="58"/>
        <v>300</v>
      </c>
      <c r="K524" s="72">
        <f t="shared" si="59"/>
        <v>381.78</v>
      </c>
    </row>
    <row r="525" spans="1:12">
      <c r="A525" s="70" t="s">
        <v>696</v>
      </c>
      <c r="B525" s="70" t="s">
        <v>18</v>
      </c>
      <c r="C525" s="70" t="s">
        <v>829</v>
      </c>
      <c r="D525" s="70">
        <v>22911</v>
      </c>
      <c r="E525" s="71" t="s">
        <v>60</v>
      </c>
      <c r="F525" s="70" t="s">
        <v>61</v>
      </c>
      <c r="G525" s="70">
        <v>23.36</v>
      </c>
      <c r="H525" s="72">
        <v>63.88</v>
      </c>
      <c r="I525" s="72">
        <v>81.290000000000006</v>
      </c>
      <c r="J525" s="72">
        <f t="shared" si="58"/>
        <v>1492.2368000000001</v>
      </c>
      <c r="K525" s="72">
        <f t="shared" si="59"/>
        <v>1898.9344000000001</v>
      </c>
    </row>
    <row r="526" spans="1:12" ht="24.95" customHeight="1">
      <c r="A526" s="67" t="s">
        <v>697</v>
      </c>
      <c r="B526" s="67"/>
      <c r="C526" s="67"/>
      <c r="D526" s="67"/>
      <c r="E526" s="68" t="s">
        <v>63</v>
      </c>
      <c r="F526" s="67"/>
      <c r="G526" s="67"/>
      <c r="H526" s="69"/>
      <c r="I526" s="69"/>
      <c r="J526" s="69">
        <f>J527+J528+J529+J530+J531+J532+J533</f>
        <v>66131.69</v>
      </c>
      <c r="K526" s="69">
        <f>K527+K528+K529+K530+K531+K532+K533</f>
        <v>84159.09</v>
      </c>
    </row>
    <row r="527" spans="1:12" ht="30">
      <c r="A527" s="70" t="s">
        <v>698</v>
      </c>
      <c r="B527" s="70" t="s">
        <v>18</v>
      </c>
      <c r="C527" s="70" t="s">
        <v>23</v>
      </c>
      <c r="D527" s="70">
        <v>160734</v>
      </c>
      <c r="E527" s="71" t="s">
        <v>699</v>
      </c>
      <c r="F527" s="70" t="s">
        <v>66</v>
      </c>
      <c r="G527" s="70">
        <v>1</v>
      </c>
      <c r="H527" s="72">
        <v>3049.81</v>
      </c>
      <c r="I527" s="72">
        <v>3881.18</v>
      </c>
      <c r="J527" s="72">
        <f>G527*H527</f>
        <v>3049.81</v>
      </c>
      <c r="K527" s="72">
        <f>G527*I527</f>
        <v>3881.18</v>
      </c>
    </row>
    <row r="528" spans="1:12" ht="30">
      <c r="A528" s="70" t="s">
        <v>700</v>
      </c>
      <c r="B528" s="70" t="s">
        <v>18</v>
      </c>
      <c r="C528" s="70" t="s">
        <v>23</v>
      </c>
      <c r="D528" s="70">
        <v>160736</v>
      </c>
      <c r="E528" s="71" t="s">
        <v>701</v>
      </c>
      <c r="F528" s="70" t="s">
        <v>66</v>
      </c>
      <c r="G528" s="70">
        <v>2</v>
      </c>
      <c r="H528" s="72">
        <v>2592.33</v>
      </c>
      <c r="I528" s="72">
        <v>3298.99</v>
      </c>
      <c r="J528" s="72">
        <f t="shared" ref="J528:J533" si="60">G528*H528</f>
        <v>5184.66</v>
      </c>
      <c r="K528" s="72">
        <f t="shared" ref="K528:K533" si="61">G528*I528</f>
        <v>6597.98</v>
      </c>
    </row>
    <row r="529" spans="1:17" ht="30">
      <c r="A529" s="70" t="s">
        <v>702</v>
      </c>
      <c r="B529" s="70" t="s">
        <v>18</v>
      </c>
      <c r="C529" s="70" t="s">
        <v>23</v>
      </c>
      <c r="D529" s="70">
        <v>160735</v>
      </c>
      <c r="E529" s="71" t="s">
        <v>703</v>
      </c>
      <c r="F529" s="70" t="s">
        <v>66</v>
      </c>
      <c r="G529" s="70">
        <v>1</v>
      </c>
      <c r="H529" s="72">
        <v>1982.37</v>
      </c>
      <c r="I529" s="72">
        <v>2522.7600000000002</v>
      </c>
      <c r="J529" s="72">
        <f t="shared" si="60"/>
        <v>1982.37</v>
      </c>
      <c r="K529" s="72">
        <f t="shared" si="61"/>
        <v>2522.7600000000002</v>
      </c>
    </row>
    <row r="530" spans="1:17">
      <c r="A530" s="70" t="s">
        <v>704</v>
      </c>
      <c r="B530" s="70" t="s">
        <v>18</v>
      </c>
      <c r="C530" s="70" t="s">
        <v>23</v>
      </c>
      <c r="D530" s="70">
        <v>160737</v>
      </c>
      <c r="E530" s="71" t="s">
        <v>705</v>
      </c>
      <c r="F530" s="70" t="s">
        <v>66</v>
      </c>
      <c r="G530" s="70">
        <v>23</v>
      </c>
      <c r="H530" s="72">
        <v>2194.0300000000002</v>
      </c>
      <c r="I530" s="72">
        <v>2792.12</v>
      </c>
      <c r="J530" s="72">
        <f t="shared" si="60"/>
        <v>50462.69</v>
      </c>
      <c r="K530" s="72">
        <f t="shared" si="61"/>
        <v>64218.759999999995</v>
      </c>
    </row>
    <row r="531" spans="1:17" ht="30">
      <c r="A531" s="70" t="s">
        <v>706</v>
      </c>
      <c r="B531" s="70" t="s">
        <v>18</v>
      </c>
      <c r="C531" s="70" t="s">
        <v>23</v>
      </c>
      <c r="D531" s="70">
        <v>160713</v>
      </c>
      <c r="E531" s="71" t="s">
        <v>625</v>
      </c>
      <c r="F531" s="70" t="s">
        <v>66</v>
      </c>
      <c r="G531" s="70">
        <v>3</v>
      </c>
      <c r="H531" s="72">
        <v>783.39</v>
      </c>
      <c r="I531" s="72">
        <v>996.94</v>
      </c>
      <c r="J531" s="72">
        <f t="shared" si="60"/>
        <v>2350.17</v>
      </c>
      <c r="K531" s="72">
        <f t="shared" si="61"/>
        <v>2990.82</v>
      </c>
    </row>
    <row r="532" spans="1:17">
      <c r="A532" s="70" t="s">
        <v>707</v>
      </c>
      <c r="B532" s="70" t="s">
        <v>29</v>
      </c>
      <c r="C532" s="70" t="s">
        <v>19</v>
      </c>
      <c r="D532" s="70">
        <v>39621</v>
      </c>
      <c r="E532" s="71" t="s">
        <v>149</v>
      </c>
      <c r="F532" s="70" t="s">
        <v>150</v>
      </c>
      <c r="G532" s="70">
        <v>1</v>
      </c>
      <c r="H532" s="72">
        <v>1327.19</v>
      </c>
      <c r="I532" s="72">
        <v>1688.98</v>
      </c>
      <c r="J532" s="72">
        <f t="shared" si="60"/>
        <v>1327.19</v>
      </c>
      <c r="K532" s="72">
        <f t="shared" si="61"/>
        <v>1688.98</v>
      </c>
    </row>
    <row r="533" spans="1:17">
      <c r="A533" s="70" t="s">
        <v>708</v>
      </c>
      <c r="B533" s="70" t="s">
        <v>29</v>
      </c>
      <c r="C533" s="70" t="s">
        <v>19</v>
      </c>
      <c r="D533" s="70">
        <v>39615</v>
      </c>
      <c r="E533" s="71" t="s">
        <v>627</v>
      </c>
      <c r="F533" s="70" t="s">
        <v>66</v>
      </c>
      <c r="G533" s="70">
        <v>3</v>
      </c>
      <c r="H533" s="72">
        <v>591.6</v>
      </c>
      <c r="I533" s="72">
        <v>752.87</v>
      </c>
      <c r="J533" s="72">
        <f t="shared" si="60"/>
        <v>1774.8000000000002</v>
      </c>
      <c r="K533" s="72">
        <f t="shared" si="61"/>
        <v>2258.61</v>
      </c>
    </row>
    <row r="534" spans="1:17" ht="24.95" customHeight="1">
      <c r="A534" s="67" t="s">
        <v>709</v>
      </c>
      <c r="B534" s="67"/>
      <c r="C534" s="67"/>
      <c r="D534" s="67"/>
      <c r="E534" s="68" t="s">
        <v>153</v>
      </c>
      <c r="F534" s="67"/>
      <c r="G534" s="67"/>
      <c r="H534" s="69"/>
      <c r="I534" s="69"/>
      <c r="J534" s="69">
        <f>J535+J536</f>
        <v>1431.8693999999998</v>
      </c>
      <c r="K534" s="69">
        <f>K535+K536</f>
        <v>1821.9005999999999</v>
      </c>
    </row>
    <row r="535" spans="1:17" s="10" customFormat="1" ht="45">
      <c r="A535" s="73" t="s">
        <v>710</v>
      </c>
      <c r="B535" s="73" t="s">
        <v>18</v>
      </c>
      <c r="C535" s="73" t="s">
        <v>19</v>
      </c>
      <c r="D535" s="70">
        <v>87904</v>
      </c>
      <c r="E535" s="71" t="s">
        <v>923</v>
      </c>
      <c r="F535" s="73" t="s">
        <v>21</v>
      </c>
      <c r="G535" s="73">
        <v>21.06</v>
      </c>
      <c r="H535" s="75">
        <v>7.39</v>
      </c>
      <c r="I535" s="75">
        <v>9.4</v>
      </c>
      <c r="J535" s="75">
        <f>G535*H535</f>
        <v>155.63339999999999</v>
      </c>
      <c r="K535" s="75">
        <f>G535*I535</f>
        <v>197.964</v>
      </c>
      <c r="L535" s="253"/>
      <c r="M535" s="253"/>
      <c r="N535" s="253"/>
      <c r="O535" s="253"/>
      <c r="P535" s="253"/>
      <c r="Q535" s="253"/>
    </row>
    <row r="536" spans="1:17" ht="45">
      <c r="A536" s="70" t="s">
        <v>711</v>
      </c>
      <c r="B536" s="70" t="s">
        <v>18</v>
      </c>
      <c r="C536" s="70" t="s">
        <v>19</v>
      </c>
      <c r="D536" s="70">
        <v>87779</v>
      </c>
      <c r="E536" s="71" t="s">
        <v>86</v>
      </c>
      <c r="F536" s="70" t="s">
        <v>21</v>
      </c>
      <c r="G536" s="70">
        <v>21.06</v>
      </c>
      <c r="H536" s="72">
        <v>60.6</v>
      </c>
      <c r="I536" s="72">
        <v>77.11</v>
      </c>
      <c r="J536" s="75">
        <f>G536*H536</f>
        <v>1276.2359999999999</v>
      </c>
      <c r="K536" s="75">
        <f>G536*I536</f>
        <v>1623.9366</v>
      </c>
      <c r="L536" s="253"/>
    </row>
    <row r="537" spans="1:17" ht="24.95" customHeight="1">
      <c r="A537" s="67" t="s">
        <v>712</v>
      </c>
      <c r="B537" s="67"/>
      <c r="C537" s="67"/>
      <c r="D537" s="67"/>
      <c r="E537" s="68" t="s">
        <v>88</v>
      </c>
      <c r="F537" s="67"/>
      <c r="G537" s="67"/>
      <c r="H537" s="69"/>
      <c r="I537" s="69"/>
      <c r="J537" s="69">
        <f>J538</f>
        <v>630.64800000000002</v>
      </c>
      <c r="K537" s="69">
        <f>K538</f>
        <v>802.46879999999999</v>
      </c>
    </row>
    <row r="538" spans="1:17">
      <c r="A538" s="70" t="s">
        <v>713</v>
      </c>
      <c r="B538" s="70" t="s">
        <v>18</v>
      </c>
      <c r="C538" s="70" t="s">
        <v>23</v>
      </c>
      <c r="D538" s="70">
        <v>8</v>
      </c>
      <c r="E538" s="71" t="s">
        <v>233</v>
      </c>
      <c r="F538" s="70" t="s">
        <v>25</v>
      </c>
      <c r="G538" s="70">
        <v>13.68</v>
      </c>
      <c r="H538" s="72">
        <v>46.1</v>
      </c>
      <c r="I538" s="72">
        <v>58.66</v>
      </c>
      <c r="J538" s="72">
        <f>G538*H538</f>
        <v>630.64800000000002</v>
      </c>
      <c r="K538" s="72">
        <f>G538*I538</f>
        <v>802.46879999999999</v>
      </c>
    </row>
    <row r="539" spans="1:17" ht="24.95" customHeight="1">
      <c r="A539" s="67" t="s">
        <v>714</v>
      </c>
      <c r="B539" s="67"/>
      <c r="C539" s="67"/>
      <c r="D539" s="67"/>
      <c r="E539" s="68" t="s">
        <v>636</v>
      </c>
      <c r="F539" s="67"/>
      <c r="G539" s="67"/>
      <c r="H539" s="69"/>
      <c r="I539" s="69"/>
      <c r="J539" s="69">
        <f>J540+J541+J542+J543+J544</f>
        <v>224084.60350000003</v>
      </c>
      <c r="K539" s="69">
        <f>K540+K541+K542+K543+K544</f>
        <v>285160.92322</v>
      </c>
    </row>
    <row r="540" spans="1:17" customFormat="1" ht="30">
      <c r="A540" s="70" t="s">
        <v>715</v>
      </c>
      <c r="B540" s="70" t="s">
        <v>18</v>
      </c>
      <c r="C540" s="70" t="s">
        <v>19</v>
      </c>
      <c r="D540" s="70">
        <v>96523</v>
      </c>
      <c r="E540" s="71" t="s">
        <v>249</v>
      </c>
      <c r="F540" s="70" t="s">
        <v>48</v>
      </c>
      <c r="G540" s="70">
        <v>1.6</v>
      </c>
      <c r="H540" s="72">
        <v>85.62</v>
      </c>
      <c r="I540" s="72">
        <v>108.96</v>
      </c>
      <c r="J540" s="72">
        <f>G540*H540</f>
        <v>136.99200000000002</v>
      </c>
      <c r="K540" s="72">
        <f>G540*I540</f>
        <v>174.33600000000001</v>
      </c>
      <c r="L540" s="252"/>
      <c r="M540" s="252"/>
      <c r="N540" s="252"/>
      <c r="O540" s="252"/>
      <c r="P540" s="252"/>
      <c r="Q540" s="252"/>
    </row>
    <row r="541" spans="1:17" ht="30">
      <c r="A541" s="70" t="s">
        <v>716</v>
      </c>
      <c r="B541" s="70" t="s">
        <v>18</v>
      </c>
      <c r="C541" s="70" t="s">
        <v>19</v>
      </c>
      <c r="D541" s="70">
        <v>96616</v>
      </c>
      <c r="E541" s="71" t="s">
        <v>70</v>
      </c>
      <c r="F541" s="70" t="s">
        <v>48</v>
      </c>
      <c r="G541" s="70">
        <v>1.024</v>
      </c>
      <c r="H541" s="72">
        <v>582.85</v>
      </c>
      <c r="I541" s="72">
        <v>741.73</v>
      </c>
      <c r="J541" s="72">
        <f>G541*H541</f>
        <v>596.83840000000009</v>
      </c>
      <c r="K541" s="72">
        <f>G541*I541</f>
        <v>759.53152</v>
      </c>
    </row>
    <row r="542" spans="1:17">
      <c r="A542" s="70" t="s">
        <v>717</v>
      </c>
      <c r="B542" s="70" t="s">
        <v>18</v>
      </c>
      <c r="C542" s="70" t="s">
        <v>23</v>
      </c>
      <c r="D542" s="70">
        <v>40727</v>
      </c>
      <c r="E542" s="71" t="s">
        <v>72</v>
      </c>
      <c r="F542" s="70" t="s">
        <v>73</v>
      </c>
      <c r="G542" s="70">
        <v>12064.29</v>
      </c>
      <c r="H542" s="72">
        <v>15.85</v>
      </c>
      <c r="I542" s="72">
        <v>20.170000000000002</v>
      </c>
      <c r="J542" s="72">
        <f>G542*H542</f>
        <v>191218.99650000001</v>
      </c>
      <c r="K542" s="72">
        <f>G542*I542</f>
        <v>243336.72930000004</v>
      </c>
    </row>
    <row r="543" spans="1:17" ht="60">
      <c r="A543" s="70" t="s">
        <v>718</v>
      </c>
      <c r="B543" s="70" t="s">
        <v>18</v>
      </c>
      <c r="C543" s="70" t="s">
        <v>19</v>
      </c>
      <c r="D543" s="70">
        <v>99837</v>
      </c>
      <c r="E543" s="71" t="s">
        <v>75</v>
      </c>
      <c r="F543" s="70" t="s">
        <v>25</v>
      </c>
      <c r="G543" s="70">
        <v>40.04</v>
      </c>
      <c r="H543" s="72">
        <v>552.54</v>
      </c>
      <c r="I543" s="72">
        <v>703.16</v>
      </c>
      <c r="J543" s="72">
        <f>G543*H543</f>
        <v>22123.701599999997</v>
      </c>
      <c r="K543" s="72">
        <f>G543*I543</f>
        <v>28154.526399999999</v>
      </c>
    </row>
    <row r="544" spans="1:17" ht="30">
      <c r="A544" s="70" t="s">
        <v>931</v>
      </c>
      <c r="B544" s="70" t="s">
        <v>18</v>
      </c>
      <c r="C544" s="70" t="s">
        <v>19</v>
      </c>
      <c r="D544" s="70">
        <v>99855</v>
      </c>
      <c r="E544" s="71" t="s">
        <v>77</v>
      </c>
      <c r="F544" s="70" t="s">
        <v>25</v>
      </c>
      <c r="G544" s="70">
        <v>96.25</v>
      </c>
      <c r="H544" s="72">
        <v>103.98</v>
      </c>
      <c r="I544" s="72">
        <v>132.32</v>
      </c>
      <c r="J544" s="72">
        <f>G544*H544</f>
        <v>10008.075000000001</v>
      </c>
      <c r="K544" s="72">
        <f>G544*I544</f>
        <v>12735.8</v>
      </c>
    </row>
    <row r="545" spans="1:12" ht="24.95" customHeight="1">
      <c r="A545" s="67" t="s">
        <v>719</v>
      </c>
      <c r="B545" s="67"/>
      <c r="C545" s="67"/>
      <c r="D545" s="67"/>
      <c r="E545" s="68" t="s">
        <v>79</v>
      </c>
      <c r="F545" s="67"/>
      <c r="G545" s="67"/>
      <c r="H545" s="69"/>
      <c r="I545" s="69"/>
      <c r="J545" s="69">
        <f>J546</f>
        <v>3552.9966000000004</v>
      </c>
      <c r="K545" s="69">
        <f>K546</f>
        <v>4521.3743999999997</v>
      </c>
    </row>
    <row r="546" spans="1:12" ht="30">
      <c r="A546" s="70" t="s">
        <v>720</v>
      </c>
      <c r="B546" s="70" t="s">
        <v>18</v>
      </c>
      <c r="C546" s="70" t="s">
        <v>19</v>
      </c>
      <c r="D546" s="70">
        <v>99855</v>
      </c>
      <c r="E546" s="71" t="s">
        <v>77</v>
      </c>
      <c r="F546" s="70" t="s">
        <v>25</v>
      </c>
      <c r="G546" s="70">
        <v>34.17</v>
      </c>
      <c r="H546" s="72">
        <v>103.98</v>
      </c>
      <c r="I546" s="72">
        <v>132.32</v>
      </c>
      <c r="J546" s="72">
        <f>G546*H546</f>
        <v>3552.9966000000004</v>
      </c>
      <c r="K546" s="72">
        <f>G546*I546</f>
        <v>4521.3743999999997</v>
      </c>
    </row>
    <row r="547" spans="1:12" ht="24.95" customHeight="1">
      <c r="A547" s="67" t="s">
        <v>721</v>
      </c>
      <c r="B547" s="67"/>
      <c r="C547" s="67"/>
      <c r="D547" s="67"/>
      <c r="E547" s="68" t="s">
        <v>243</v>
      </c>
      <c r="F547" s="67"/>
      <c r="G547" s="67"/>
      <c r="H547" s="69"/>
      <c r="I547" s="69"/>
      <c r="J547" s="69">
        <f>J548+J560+J568+J571+J576+J580</f>
        <v>100407.7672</v>
      </c>
      <c r="K547" s="69">
        <f>K548+K560+K568+K571+K576+K580</f>
        <v>127769.17629999999</v>
      </c>
      <c r="L547" s="251"/>
    </row>
    <row r="548" spans="1:12" ht="24.95" customHeight="1">
      <c r="A548" s="76" t="s">
        <v>722</v>
      </c>
      <c r="B548" s="76"/>
      <c r="C548" s="76"/>
      <c r="D548" s="76"/>
      <c r="E548" s="77" t="s">
        <v>245</v>
      </c>
      <c r="F548" s="76"/>
      <c r="G548" s="76"/>
      <c r="H548" s="78"/>
      <c r="I548" s="78"/>
      <c r="J548" s="78">
        <f>J549+J550+J551+J552+J553+J554+J555+J556+J557+J558+J559</f>
        <v>8524.8757999999998</v>
      </c>
      <c r="K548" s="78">
        <f>K549+K550+K551+K552+K553+K554+K555+K556+K557+K558+K559</f>
        <v>10847.760900000001</v>
      </c>
    </row>
    <row r="549" spans="1:12" ht="30">
      <c r="A549" s="70" t="s">
        <v>723</v>
      </c>
      <c r="B549" s="70" t="s">
        <v>18</v>
      </c>
      <c r="C549" s="70" t="s">
        <v>19</v>
      </c>
      <c r="D549" s="70">
        <v>96523</v>
      </c>
      <c r="E549" s="71" t="s">
        <v>249</v>
      </c>
      <c r="F549" s="70" t="s">
        <v>48</v>
      </c>
      <c r="G549" s="70">
        <v>1.01</v>
      </c>
      <c r="H549" s="72">
        <v>85.62</v>
      </c>
      <c r="I549" s="72">
        <v>108.96</v>
      </c>
      <c r="J549" s="72">
        <f>G549*H549</f>
        <v>86.476200000000006</v>
      </c>
      <c r="K549" s="72">
        <f>G549*I549</f>
        <v>110.0496</v>
      </c>
      <c r="L549" s="255"/>
    </row>
    <row r="550" spans="1:12" ht="30">
      <c r="A550" s="70" t="s">
        <v>724</v>
      </c>
      <c r="B550" s="70" t="s">
        <v>18</v>
      </c>
      <c r="C550" s="70" t="s">
        <v>19</v>
      </c>
      <c r="D550" s="70">
        <v>96527</v>
      </c>
      <c r="E550" s="71" t="s">
        <v>251</v>
      </c>
      <c r="F550" s="70" t="s">
        <v>48</v>
      </c>
      <c r="G550" s="70">
        <v>2.46</v>
      </c>
      <c r="H550" s="72">
        <v>112.54</v>
      </c>
      <c r="I550" s="72">
        <v>143.21</v>
      </c>
      <c r="J550" s="72">
        <f t="shared" ref="J550:J559" si="62">G550*H550</f>
        <v>276.84840000000003</v>
      </c>
      <c r="K550" s="72">
        <f t="shared" ref="K550:K559" si="63">G550*I550</f>
        <v>352.29660000000001</v>
      </c>
    </row>
    <row r="551" spans="1:12" ht="30">
      <c r="A551" s="70" t="s">
        <v>725</v>
      </c>
      <c r="B551" s="70" t="s">
        <v>18</v>
      </c>
      <c r="C551" s="70" t="s">
        <v>19</v>
      </c>
      <c r="D551" s="70">
        <v>101616</v>
      </c>
      <c r="E551" s="71" t="s">
        <v>253</v>
      </c>
      <c r="F551" s="70" t="s">
        <v>21</v>
      </c>
      <c r="G551" s="70">
        <v>6.16</v>
      </c>
      <c r="H551" s="72">
        <v>5.48</v>
      </c>
      <c r="I551" s="72">
        <v>6.97</v>
      </c>
      <c r="J551" s="72">
        <f t="shared" si="62"/>
        <v>33.756800000000005</v>
      </c>
      <c r="K551" s="72">
        <f t="shared" si="63"/>
        <v>42.935200000000002</v>
      </c>
    </row>
    <row r="552" spans="1:12" ht="30">
      <c r="A552" s="70" t="s">
        <v>726</v>
      </c>
      <c r="B552" s="70" t="s">
        <v>18</v>
      </c>
      <c r="C552" s="70" t="s">
        <v>19</v>
      </c>
      <c r="D552" s="70">
        <v>96619</v>
      </c>
      <c r="E552" s="71" t="s">
        <v>255</v>
      </c>
      <c r="F552" s="70" t="s">
        <v>21</v>
      </c>
      <c r="G552" s="70">
        <v>6.16</v>
      </c>
      <c r="H552" s="72">
        <v>29.13</v>
      </c>
      <c r="I552" s="72">
        <v>37.07</v>
      </c>
      <c r="J552" s="72">
        <f t="shared" si="62"/>
        <v>179.4408</v>
      </c>
      <c r="K552" s="72">
        <f t="shared" si="63"/>
        <v>228.35120000000001</v>
      </c>
    </row>
    <row r="553" spans="1:12" ht="30">
      <c r="A553" s="70" t="s">
        <v>727</v>
      </c>
      <c r="B553" s="70" t="s">
        <v>18</v>
      </c>
      <c r="C553" s="70" t="s">
        <v>19</v>
      </c>
      <c r="D553" s="70">
        <v>96536</v>
      </c>
      <c r="E553" s="71" t="s">
        <v>257</v>
      </c>
      <c r="F553" s="70" t="s">
        <v>21</v>
      </c>
      <c r="G553" s="70">
        <v>12.33</v>
      </c>
      <c r="H553" s="72">
        <v>59.66</v>
      </c>
      <c r="I553" s="72">
        <v>75.92</v>
      </c>
      <c r="J553" s="72">
        <f t="shared" si="62"/>
        <v>735.6078</v>
      </c>
      <c r="K553" s="72">
        <f t="shared" si="63"/>
        <v>936.09360000000004</v>
      </c>
    </row>
    <row r="554" spans="1:12" ht="30">
      <c r="A554" s="70" t="s">
        <v>728</v>
      </c>
      <c r="B554" s="70" t="s">
        <v>18</v>
      </c>
      <c r="C554" s="70" t="s">
        <v>19</v>
      </c>
      <c r="D554" s="70">
        <v>96534</v>
      </c>
      <c r="E554" s="71" t="s">
        <v>259</v>
      </c>
      <c r="F554" s="70" t="s">
        <v>21</v>
      </c>
      <c r="G554" s="70">
        <v>5.76</v>
      </c>
      <c r="H554" s="72">
        <v>69.95</v>
      </c>
      <c r="I554" s="72">
        <v>89.01</v>
      </c>
      <c r="J554" s="72">
        <f t="shared" si="62"/>
        <v>402.91199999999998</v>
      </c>
      <c r="K554" s="72">
        <f t="shared" si="63"/>
        <v>512.69759999999997</v>
      </c>
    </row>
    <row r="555" spans="1:12" ht="30">
      <c r="A555" s="70" t="s">
        <v>729</v>
      </c>
      <c r="B555" s="70" t="s">
        <v>18</v>
      </c>
      <c r="C555" s="70" t="s">
        <v>19</v>
      </c>
      <c r="D555" s="70">
        <v>96543</v>
      </c>
      <c r="E555" s="71" t="s">
        <v>261</v>
      </c>
      <c r="F555" s="70" t="s">
        <v>73</v>
      </c>
      <c r="G555" s="70">
        <v>103.96</v>
      </c>
      <c r="H555" s="72">
        <v>17.05</v>
      </c>
      <c r="I555" s="72">
        <v>21.69</v>
      </c>
      <c r="J555" s="72">
        <f t="shared" si="62"/>
        <v>1772.518</v>
      </c>
      <c r="K555" s="72">
        <f t="shared" si="63"/>
        <v>2254.8924000000002</v>
      </c>
    </row>
    <row r="556" spans="1:12" ht="30">
      <c r="A556" s="70" t="s">
        <v>730</v>
      </c>
      <c r="B556" s="70" t="s">
        <v>18</v>
      </c>
      <c r="C556" s="70" t="s">
        <v>19</v>
      </c>
      <c r="D556" s="70">
        <v>96546</v>
      </c>
      <c r="E556" s="71" t="s">
        <v>263</v>
      </c>
      <c r="F556" s="70" t="s">
        <v>73</v>
      </c>
      <c r="G556" s="70">
        <v>129.59</v>
      </c>
      <c r="H556" s="72">
        <v>13.39</v>
      </c>
      <c r="I556" s="72">
        <v>17.04</v>
      </c>
      <c r="J556" s="72">
        <f t="shared" si="62"/>
        <v>1735.2101</v>
      </c>
      <c r="K556" s="72">
        <f t="shared" si="63"/>
        <v>2208.2136</v>
      </c>
    </row>
    <row r="557" spans="1:12" ht="30">
      <c r="A557" s="70" t="s">
        <v>731</v>
      </c>
      <c r="B557" s="70" t="s">
        <v>18</v>
      </c>
      <c r="C557" s="70" t="s">
        <v>19</v>
      </c>
      <c r="D557" s="70">
        <v>96557</v>
      </c>
      <c r="E557" s="71" t="s">
        <v>265</v>
      </c>
      <c r="F557" s="70" t="s">
        <v>48</v>
      </c>
      <c r="G557" s="70">
        <v>3.72</v>
      </c>
      <c r="H557" s="72">
        <v>660.54</v>
      </c>
      <c r="I557" s="72">
        <v>840.6</v>
      </c>
      <c r="J557" s="72">
        <f t="shared" si="62"/>
        <v>2457.2087999999999</v>
      </c>
      <c r="K557" s="72">
        <f t="shared" si="63"/>
        <v>3127.0320000000002</v>
      </c>
    </row>
    <row r="558" spans="1:12">
      <c r="A558" s="70" t="s">
        <v>732</v>
      </c>
      <c r="B558" s="70" t="s">
        <v>18</v>
      </c>
      <c r="C558" s="70" t="s">
        <v>19</v>
      </c>
      <c r="D558" s="70">
        <v>93382</v>
      </c>
      <c r="E558" s="71" t="s">
        <v>267</v>
      </c>
      <c r="F558" s="70" t="s">
        <v>48</v>
      </c>
      <c r="G558" s="70">
        <v>0.93</v>
      </c>
      <c r="H558" s="72">
        <v>31.33</v>
      </c>
      <c r="I558" s="72">
        <v>39.869999999999997</v>
      </c>
      <c r="J558" s="72">
        <f t="shared" si="62"/>
        <v>29.136900000000001</v>
      </c>
      <c r="K558" s="72">
        <f t="shared" si="63"/>
        <v>37.079099999999997</v>
      </c>
    </row>
    <row r="559" spans="1:12" ht="30">
      <c r="A559" s="70" t="s">
        <v>733</v>
      </c>
      <c r="B559" s="70" t="s">
        <v>18</v>
      </c>
      <c r="C559" s="70" t="s">
        <v>19</v>
      </c>
      <c r="D559" s="70">
        <v>101176</v>
      </c>
      <c r="E559" s="71" t="s">
        <v>269</v>
      </c>
      <c r="F559" s="70" t="s">
        <v>25</v>
      </c>
      <c r="G559" s="70">
        <v>6</v>
      </c>
      <c r="H559" s="72">
        <v>135.96</v>
      </c>
      <c r="I559" s="72">
        <v>173.02</v>
      </c>
      <c r="J559" s="72">
        <f t="shared" si="62"/>
        <v>815.76</v>
      </c>
      <c r="K559" s="72">
        <f t="shared" si="63"/>
        <v>1038.1200000000001</v>
      </c>
    </row>
    <row r="560" spans="1:12" ht="24.95" customHeight="1">
      <c r="A560" s="76" t="s">
        <v>734</v>
      </c>
      <c r="B560" s="76"/>
      <c r="C560" s="76"/>
      <c r="D560" s="76"/>
      <c r="E560" s="77" t="s">
        <v>271</v>
      </c>
      <c r="F560" s="76"/>
      <c r="G560" s="76"/>
      <c r="H560" s="78"/>
      <c r="I560" s="78"/>
      <c r="J560" s="78">
        <f>J561+J562+J563+J564+J565+J566+J567</f>
        <v>26636.251400000001</v>
      </c>
      <c r="K560" s="78">
        <f>K561+K562+K563+K564+K565+K566+K567</f>
        <v>33894.520299999996</v>
      </c>
    </row>
    <row r="561" spans="1:17" ht="30">
      <c r="A561" s="70" t="s">
        <v>735</v>
      </c>
      <c r="B561" s="70" t="s">
        <v>18</v>
      </c>
      <c r="C561" s="70" t="s">
        <v>19</v>
      </c>
      <c r="D561" s="70">
        <v>92448</v>
      </c>
      <c r="E561" s="71" t="s">
        <v>273</v>
      </c>
      <c r="F561" s="70" t="s">
        <v>21</v>
      </c>
      <c r="G561" s="70">
        <v>30.36</v>
      </c>
      <c r="H561" s="72">
        <v>122.21</v>
      </c>
      <c r="I561" s="72">
        <v>155.52000000000001</v>
      </c>
      <c r="J561" s="72">
        <f>G561*H561</f>
        <v>3710.2955999999999</v>
      </c>
      <c r="K561" s="72">
        <f>G561*I561</f>
        <v>4721.5871999999999</v>
      </c>
    </row>
    <row r="562" spans="1:17" ht="30">
      <c r="A562" s="70" t="s">
        <v>736</v>
      </c>
      <c r="B562" s="70" t="s">
        <v>18</v>
      </c>
      <c r="C562" s="70" t="s">
        <v>19</v>
      </c>
      <c r="D562" s="70">
        <v>92413</v>
      </c>
      <c r="E562" s="71" t="s">
        <v>275</v>
      </c>
      <c r="F562" s="70" t="s">
        <v>21</v>
      </c>
      <c r="G562" s="70">
        <v>86.23</v>
      </c>
      <c r="H562" s="72">
        <v>85.51</v>
      </c>
      <c r="I562" s="72">
        <v>108.82</v>
      </c>
      <c r="J562" s="72">
        <f t="shared" ref="J562:J567" si="64">G562*H562</f>
        <v>7373.5273000000007</v>
      </c>
      <c r="K562" s="72">
        <f t="shared" ref="K562:K567" si="65">G562*I562</f>
        <v>9383.5486000000001</v>
      </c>
    </row>
    <row r="563" spans="1:17" ht="30">
      <c r="A563" s="70" t="s">
        <v>737</v>
      </c>
      <c r="B563" s="70" t="s">
        <v>18</v>
      </c>
      <c r="C563" s="70" t="s">
        <v>19</v>
      </c>
      <c r="D563" s="70">
        <v>92759</v>
      </c>
      <c r="E563" s="71" t="s">
        <v>277</v>
      </c>
      <c r="F563" s="70" t="s">
        <v>73</v>
      </c>
      <c r="G563" s="70">
        <v>127.7</v>
      </c>
      <c r="H563" s="72">
        <v>14.06</v>
      </c>
      <c r="I563" s="72">
        <v>17.89</v>
      </c>
      <c r="J563" s="72">
        <f t="shared" si="64"/>
        <v>1795.4620000000002</v>
      </c>
      <c r="K563" s="72">
        <f t="shared" si="65"/>
        <v>2284.5530000000003</v>
      </c>
    </row>
    <row r="564" spans="1:17" ht="30">
      <c r="A564" s="70" t="s">
        <v>738</v>
      </c>
      <c r="B564" s="70" t="s">
        <v>18</v>
      </c>
      <c r="C564" s="70" t="s">
        <v>19</v>
      </c>
      <c r="D564" s="70">
        <v>92762</v>
      </c>
      <c r="E564" s="71" t="s">
        <v>279</v>
      </c>
      <c r="F564" s="70" t="s">
        <v>73</v>
      </c>
      <c r="G564" s="70">
        <v>416.67</v>
      </c>
      <c r="H564" s="72">
        <v>11.83</v>
      </c>
      <c r="I564" s="72">
        <v>15.05</v>
      </c>
      <c r="J564" s="72">
        <f t="shared" si="64"/>
        <v>4929.2061000000003</v>
      </c>
      <c r="K564" s="72">
        <f t="shared" si="65"/>
        <v>6270.8835000000008</v>
      </c>
    </row>
    <row r="565" spans="1:17" s="10" customFormat="1" ht="45">
      <c r="A565" s="73" t="s">
        <v>739</v>
      </c>
      <c r="B565" s="73" t="s">
        <v>18</v>
      </c>
      <c r="C565" s="73" t="s">
        <v>19</v>
      </c>
      <c r="D565" s="73">
        <v>92720</v>
      </c>
      <c r="E565" s="74" t="s">
        <v>281</v>
      </c>
      <c r="F565" s="73" t="s">
        <v>48</v>
      </c>
      <c r="G565" s="73">
        <v>3.92</v>
      </c>
      <c r="H565" s="75">
        <v>449.62</v>
      </c>
      <c r="I565" s="75">
        <v>572.17999999999995</v>
      </c>
      <c r="J565" s="72">
        <f t="shared" si="64"/>
        <v>1762.5103999999999</v>
      </c>
      <c r="K565" s="72">
        <f t="shared" si="65"/>
        <v>2242.9455999999996</v>
      </c>
      <c r="L565" s="253"/>
      <c r="M565" s="253"/>
      <c r="N565" s="253"/>
      <c r="O565" s="253"/>
      <c r="P565" s="253"/>
      <c r="Q565" s="253"/>
    </row>
    <row r="566" spans="1:17" s="10" customFormat="1" ht="45">
      <c r="A566" s="73" t="s">
        <v>740</v>
      </c>
      <c r="B566" s="73" t="s">
        <v>18</v>
      </c>
      <c r="C566" s="73" t="s">
        <v>19</v>
      </c>
      <c r="D566" s="73">
        <v>92723</v>
      </c>
      <c r="E566" s="74" t="s">
        <v>283</v>
      </c>
      <c r="F566" s="73" t="s">
        <v>48</v>
      </c>
      <c r="G566" s="73">
        <v>4.0999999999999996</v>
      </c>
      <c r="H566" s="75">
        <v>436.85</v>
      </c>
      <c r="I566" s="75">
        <v>555.92999999999995</v>
      </c>
      <c r="J566" s="72">
        <f t="shared" si="64"/>
        <v>1791.085</v>
      </c>
      <c r="K566" s="72">
        <f t="shared" si="65"/>
        <v>2279.3129999999996</v>
      </c>
      <c r="L566" s="253"/>
      <c r="M566" s="253"/>
      <c r="N566" s="253"/>
      <c r="O566" s="253"/>
      <c r="P566" s="253"/>
      <c r="Q566" s="253"/>
    </row>
    <row r="567" spans="1:17" ht="45">
      <c r="A567" s="70" t="s">
        <v>741</v>
      </c>
      <c r="B567" s="70" t="s">
        <v>18</v>
      </c>
      <c r="C567" s="70" t="s">
        <v>19</v>
      </c>
      <c r="D567" s="70">
        <v>101964</v>
      </c>
      <c r="E567" s="71" t="s">
        <v>285</v>
      </c>
      <c r="F567" s="70" t="s">
        <v>21</v>
      </c>
      <c r="G567" s="70">
        <v>33.54</v>
      </c>
      <c r="H567" s="72">
        <v>157.25</v>
      </c>
      <c r="I567" s="72">
        <v>200.11</v>
      </c>
      <c r="J567" s="72">
        <f t="shared" si="64"/>
        <v>5274.165</v>
      </c>
      <c r="K567" s="72">
        <f t="shared" si="65"/>
        <v>6711.6894000000002</v>
      </c>
    </row>
    <row r="568" spans="1:17" ht="24.95" customHeight="1">
      <c r="A568" s="76" t="s">
        <v>742</v>
      </c>
      <c r="B568" s="76"/>
      <c r="C568" s="76"/>
      <c r="D568" s="76"/>
      <c r="E568" s="77" t="s">
        <v>287</v>
      </c>
      <c r="F568" s="76"/>
      <c r="G568" s="76"/>
      <c r="H568" s="78"/>
      <c r="I568" s="78"/>
      <c r="J568" s="78">
        <f>J569+J570</f>
        <v>3873.8196000000003</v>
      </c>
      <c r="K568" s="78">
        <f>K569+K570</f>
        <v>4929.4308000000001</v>
      </c>
    </row>
    <row r="569" spans="1:17">
      <c r="A569" s="70" t="s">
        <v>743</v>
      </c>
      <c r="B569" s="70" t="s">
        <v>18</v>
      </c>
      <c r="C569" s="70" t="s">
        <v>19</v>
      </c>
      <c r="D569" s="70">
        <v>98557</v>
      </c>
      <c r="E569" s="71" t="s">
        <v>289</v>
      </c>
      <c r="F569" s="70" t="s">
        <v>21</v>
      </c>
      <c r="G569" s="70">
        <v>67.08</v>
      </c>
      <c r="H569" s="72">
        <v>48.81</v>
      </c>
      <c r="I569" s="72">
        <v>62.11</v>
      </c>
      <c r="J569" s="72">
        <f>G569*H569</f>
        <v>3274.1748000000002</v>
      </c>
      <c r="K569" s="72">
        <f>G569*I569</f>
        <v>4166.3387999999995</v>
      </c>
    </row>
    <row r="570" spans="1:17" ht="30">
      <c r="A570" s="70" t="s">
        <v>744</v>
      </c>
      <c r="B570" s="70" t="s">
        <v>18</v>
      </c>
      <c r="C570" s="70" t="s">
        <v>19</v>
      </c>
      <c r="D570" s="70">
        <v>94227</v>
      </c>
      <c r="E570" s="71" t="s">
        <v>291</v>
      </c>
      <c r="F570" s="70" t="s">
        <v>25</v>
      </c>
      <c r="G570" s="70">
        <v>8.4600000000000009</v>
      </c>
      <c r="H570" s="72">
        <v>70.88</v>
      </c>
      <c r="I570" s="72">
        <v>90.2</v>
      </c>
      <c r="J570" s="72">
        <f>G570*H570</f>
        <v>599.64480000000003</v>
      </c>
      <c r="K570" s="72">
        <f>G570*I570</f>
        <v>763.0920000000001</v>
      </c>
    </row>
    <row r="571" spans="1:17" ht="24.95" customHeight="1">
      <c r="A571" s="76" t="s">
        <v>745</v>
      </c>
      <c r="B571" s="76"/>
      <c r="C571" s="76"/>
      <c r="D571" s="76"/>
      <c r="E571" s="77" t="s">
        <v>293</v>
      </c>
      <c r="F571" s="76"/>
      <c r="G571" s="76"/>
      <c r="H571" s="78"/>
      <c r="I571" s="78"/>
      <c r="J571" s="78">
        <f>J572+J573+J574+J575</f>
        <v>52902.082800000004</v>
      </c>
      <c r="K571" s="78">
        <f>K572+K573+K574+K575</f>
        <v>67317.960500000001</v>
      </c>
    </row>
    <row r="572" spans="1:17" s="10" customFormat="1" ht="60">
      <c r="A572" s="73" t="s">
        <v>746</v>
      </c>
      <c r="B572" s="73" t="s">
        <v>18</v>
      </c>
      <c r="C572" s="73" t="s">
        <v>19</v>
      </c>
      <c r="D572" s="73">
        <v>87518</v>
      </c>
      <c r="E572" s="74" t="s">
        <v>155</v>
      </c>
      <c r="F572" s="73" t="s">
        <v>21</v>
      </c>
      <c r="G572" s="73">
        <v>198.33</v>
      </c>
      <c r="H572" s="75">
        <v>151.11000000000001</v>
      </c>
      <c r="I572" s="75">
        <v>192.3</v>
      </c>
      <c r="J572" s="75">
        <f>G572*H572</f>
        <v>29969.646300000004</v>
      </c>
      <c r="K572" s="75">
        <f>G572*I572</f>
        <v>38138.859000000004</v>
      </c>
      <c r="L572" s="253"/>
      <c r="M572" s="253"/>
      <c r="N572" s="253"/>
      <c r="O572" s="253"/>
      <c r="P572" s="253"/>
      <c r="Q572" s="253"/>
    </row>
    <row r="573" spans="1:17" s="10" customFormat="1" ht="30">
      <c r="A573" s="73" t="s">
        <v>747</v>
      </c>
      <c r="B573" s="73" t="s">
        <v>18</v>
      </c>
      <c r="C573" s="73" t="s">
        <v>19</v>
      </c>
      <c r="D573" s="73">
        <v>93186</v>
      </c>
      <c r="E573" s="74" t="s">
        <v>748</v>
      </c>
      <c r="F573" s="73" t="s">
        <v>25</v>
      </c>
      <c r="G573" s="73">
        <v>2.65</v>
      </c>
      <c r="H573" s="75">
        <v>69.05</v>
      </c>
      <c r="I573" s="75">
        <v>87.87</v>
      </c>
      <c r="J573" s="75">
        <f>G573*H573</f>
        <v>182.98249999999999</v>
      </c>
      <c r="K573" s="75">
        <f>G573*I573</f>
        <v>232.85550000000001</v>
      </c>
      <c r="L573" s="253"/>
      <c r="M573" s="253"/>
      <c r="N573" s="253"/>
      <c r="O573" s="253"/>
      <c r="P573" s="253"/>
      <c r="Q573" s="253"/>
    </row>
    <row r="574" spans="1:17" s="10" customFormat="1" ht="45">
      <c r="A574" s="73" t="s">
        <v>749</v>
      </c>
      <c r="B574" s="73" t="s">
        <v>18</v>
      </c>
      <c r="C574" s="73" t="s">
        <v>19</v>
      </c>
      <c r="D574" s="70">
        <v>87904</v>
      </c>
      <c r="E574" s="71" t="s">
        <v>923</v>
      </c>
      <c r="F574" s="73" t="s">
        <v>21</v>
      </c>
      <c r="G574" s="73">
        <v>334.6</v>
      </c>
      <c r="H574" s="75">
        <v>7.39</v>
      </c>
      <c r="I574" s="75">
        <v>9.4</v>
      </c>
      <c r="J574" s="75">
        <f>G574*H574</f>
        <v>2472.694</v>
      </c>
      <c r="K574" s="75">
        <f>G574*I574</f>
        <v>3145.2400000000002</v>
      </c>
      <c r="L574" s="253"/>
      <c r="M574" s="253"/>
      <c r="N574" s="253"/>
      <c r="O574" s="253"/>
      <c r="P574" s="253"/>
      <c r="Q574" s="253"/>
    </row>
    <row r="575" spans="1:17" ht="45">
      <c r="A575" s="70" t="s">
        <v>750</v>
      </c>
      <c r="B575" s="70" t="s">
        <v>18</v>
      </c>
      <c r="C575" s="70" t="s">
        <v>19</v>
      </c>
      <c r="D575" s="70">
        <v>87779</v>
      </c>
      <c r="E575" s="71" t="s">
        <v>86</v>
      </c>
      <c r="F575" s="70" t="s">
        <v>21</v>
      </c>
      <c r="G575" s="70">
        <v>334.6</v>
      </c>
      <c r="H575" s="72">
        <v>60.6</v>
      </c>
      <c r="I575" s="72">
        <v>77.11</v>
      </c>
      <c r="J575" s="75">
        <f>G575*H575</f>
        <v>20276.760000000002</v>
      </c>
      <c r="K575" s="75">
        <f>G575*I575</f>
        <v>25801.006000000001</v>
      </c>
    </row>
    <row r="576" spans="1:17" ht="24.95" customHeight="1">
      <c r="A576" s="76" t="s">
        <v>751</v>
      </c>
      <c r="B576" s="76"/>
      <c r="C576" s="76"/>
      <c r="D576" s="76"/>
      <c r="E576" s="77" t="s">
        <v>300</v>
      </c>
      <c r="F576" s="76"/>
      <c r="G576" s="76"/>
      <c r="H576" s="78"/>
      <c r="I576" s="78"/>
      <c r="J576" s="78">
        <f>J577+J578+J579</f>
        <v>6315.0175999999992</v>
      </c>
      <c r="K576" s="78">
        <f>K577+K578+K579</f>
        <v>8036.1938</v>
      </c>
    </row>
    <row r="577" spans="1:17" ht="30">
      <c r="A577" s="70" t="s">
        <v>752</v>
      </c>
      <c r="B577" s="70" t="s">
        <v>18</v>
      </c>
      <c r="C577" s="70" t="s">
        <v>19</v>
      </c>
      <c r="D577" s="70">
        <v>96622</v>
      </c>
      <c r="E577" s="71" t="s">
        <v>166</v>
      </c>
      <c r="F577" s="70" t="s">
        <v>48</v>
      </c>
      <c r="G577" s="70">
        <v>1.51</v>
      </c>
      <c r="H577" s="72">
        <v>116.01</v>
      </c>
      <c r="I577" s="72">
        <v>147.63</v>
      </c>
      <c r="J577" s="72">
        <f>G577*H577</f>
        <v>175.17510000000001</v>
      </c>
      <c r="K577" s="72">
        <f>G577*I577</f>
        <v>222.9213</v>
      </c>
    </row>
    <row r="578" spans="1:17" ht="45">
      <c r="A578" s="70" t="s">
        <v>753</v>
      </c>
      <c r="B578" s="70" t="s">
        <v>18</v>
      </c>
      <c r="C578" s="70" t="s">
        <v>19</v>
      </c>
      <c r="D578" s="70">
        <v>87700</v>
      </c>
      <c r="E578" s="71" t="s">
        <v>303</v>
      </c>
      <c r="F578" s="70" t="s">
        <v>21</v>
      </c>
      <c r="G578" s="70">
        <v>30.25</v>
      </c>
      <c r="H578" s="72">
        <v>49.77</v>
      </c>
      <c r="I578" s="72">
        <v>63.33</v>
      </c>
      <c r="J578" s="72">
        <f>G578*H578</f>
        <v>1505.5425</v>
      </c>
      <c r="K578" s="72">
        <f>G578*I578</f>
        <v>1915.7324999999998</v>
      </c>
    </row>
    <row r="579" spans="1:17">
      <c r="A579" s="70" t="s">
        <v>754</v>
      </c>
      <c r="B579" s="70" t="s">
        <v>18</v>
      </c>
      <c r="C579" s="70" t="s">
        <v>23</v>
      </c>
      <c r="D579" s="70">
        <v>110478</v>
      </c>
      <c r="E579" s="71" t="s">
        <v>305</v>
      </c>
      <c r="F579" s="70" t="s">
        <v>21</v>
      </c>
      <c r="G579" s="70">
        <v>30.25</v>
      </c>
      <c r="H579" s="72">
        <v>153.19999999999999</v>
      </c>
      <c r="I579" s="72">
        <v>194.96</v>
      </c>
      <c r="J579" s="72">
        <f>G579*H579</f>
        <v>4634.2999999999993</v>
      </c>
      <c r="K579" s="72">
        <f>G579*I579</f>
        <v>5897.54</v>
      </c>
    </row>
    <row r="580" spans="1:17" ht="24.95" customHeight="1">
      <c r="A580" s="76" t="s">
        <v>755</v>
      </c>
      <c r="B580" s="76"/>
      <c r="C580" s="76"/>
      <c r="D580" s="76"/>
      <c r="E580" s="77" t="s">
        <v>307</v>
      </c>
      <c r="F580" s="76"/>
      <c r="G580" s="76"/>
      <c r="H580" s="78"/>
      <c r="I580" s="78"/>
      <c r="J580" s="78">
        <f>J581+J582+J583+J584</f>
        <v>2155.7199999999998</v>
      </c>
      <c r="K580" s="78">
        <f>K581+K582+K583+K584</f>
        <v>2743.3100000000004</v>
      </c>
    </row>
    <row r="581" spans="1:17" s="86" customFormat="1" ht="45">
      <c r="A581" s="162" t="s">
        <v>1297</v>
      </c>
      <c r="B581" s="162" t="s">
        <v>18</v>
      </c>
      <c r="C581" s="162" t="s">
        <v>19</v>
      </c>
      <c r="D581" s="162">
        <v>93140</v>
      </c>
      <c r="E581" s="163" t="s">
        <v>309</v>
      </c>
      <c r="F581" s="162" t="s">
        <v>66</v>
      </c>
      <c r="G581" s="162">
        <v>5</v>
      </c>
      <c r="H581" s="164">
        <v>162.57</v>
      </c>
      <c r="I581" s="164">
        <v>206.88</v>
      </c>
      <c r="J581" s="164">
        <f>G581*H581</f>
        <v>812.84999999999991</v>
      </c>
      <c r="K581" s="164">
        <f>G581*I581</f>
        <v>1034.4000000000001</v>
      </c>
      <c r="L581" s="253"/>
      <c r="M581" s="253"/>
      <c r="N581" s="253"/>
      <c r="O581" s="253"/>
      <c r="P581" s="253"/>
      <c r="Q581" s="253"/>
    </row>
    <row r="582" spans="1:17" ht="30">
      <c r="A582" s="168" t="s">
        <v>1298</v>
      </c>
      <c r="B582" s="165" t="s">
        <v>18</v>
      </c>
      <c r="C582" s="165" t="s">
        <v>19</v>
      </c>
      <c r="D582" s="165">
        <v>97607</v>
      </c>
      <c r="E582" s="166" t="s">
        <v>311</v>
      </c>
      <c r="F582" s="165" t="s">
        <v>66</v>
      </c>
      <c r="G582" s="165">
        <v>5</v>
      </c>
      <c r="H582" s="167">
        <v>109.47</v>
      </c>
      <c r="I582" s="167">
        <v>139.31</v>
      </c>
      <c r="J582" s="167">
        <f>G582*H582</f>
        <v>547.35</v>
      </c>
      <c r="K582" s="167">
        <f>G582*I582</f>
        <v>696.55</v>
      </c>
    </row>
    <row r="583" spans="1:17" ht="30">
      <c r="A583" s="168" t="s">
        <v>1299</v>
      </c>
      <c r="B583" s="165" t="s">
        <v>18</v>
      </c>
      <c r="C583" s="165" t="s">
        <v>19</v>
      </c>
      <c r="D583" s="73">
        <v>93141</v>
      </c>
      <c r="E583" s="74" t="s">
        <v>558</v>
      </c>
      <c r="F583" s="73" t="s">
        <v>66</v>
      </c>
      <c r="G583" s="73">
        <v>5</v>
      </c>
      <c r="H583" s="75">
        <v>148.58000000000001</v>
      </c>
      <c r="I583" s="75">
        <v>189.08</v>
      </c>
      <c r="J583" s="167">
        <f>G583*H583</f>
        <v>742.90000000000009</v>
      </c>
      <c r="K583" s="167">
        <f>G583*I583</f>
        <v>945.40000000000009</v>
      </c>
    </row>
    <row r="584" spans="1:17" ht="30">
      <c r="A584" s="168" t="s">
        <v>1300</v>
      </c>
      <c r="B584" s="165" t="s">
        <v>18</v>
      </c>
      <c r="C584" s="165" t="s">
        <v>19</v>
      </c>
      <c r="D584" s="165">
        <v>93661</v>
      </c>
      <c r="E584" s="166" t="s">
        <v>313</v>
      </c>
      <c r="F584" s="165" t="s">
        <v>66</v>
      </c>
      <c r="G584" s="165">
        <v>1</v>
      </c>
      <c r="H584" s="167">
        <v>52.62</v>
      </c>
      <c r="I584" s="167">
        <v>66.959999999999994</v>
      </c>
      <c r="J584" s="167">
        <f>G584*H584</f>
        <v>52.62</v>
      </c>
      <c r="K584" s="167">
        <f>G584*I584</f>
        <v>66.959999999999994</v>
      </c>
    </row>
    <row r="585" spans="1:17" ht="24.95" customHeight="1">
      <c r="A585" s="67" t="s">
        <v>756</v>
      </c>
      <c r="B585" s="67"/>
      <c r="C585" s="67"/>
      <c r="D585" s="67"/>
      <c r="E585" s="68" t="s">
        <v>515</v>
      </c>
      <c r="F585" s="67"/>
      <c r="G585" s="67"/>
      <c r="H585" s="69"/>
      <c r="I585" s="69"/>
      <c r="J585" s="69">
        <f>J586+J598+J606+J609+J614+J617+J619+J624</f>
        <v>33469.8678</v>
      </c>
      <c r="K585" s="69">
        <f>K586+K598+K606+K609+K614+K617+K619+K624</f>
        <v>42591.684399999998</v>
      </c>
    </row>
    <row r="586" spans="1:17" ht="24.95" customHeight="1">
      <c r="A586" s="76" t="s">
        <v>757</v>
      </c>
      <c r="B586" s="76"/>
      <c r="C586" s="76"/>
      <c r="D586" s="76"/>
      <c r="E586" s="77" t="s">
        <v>245</v>
      </c>
      <c r="F586" s="76"/>
      <c r="G586" s="76"/>
      <c r="H586" s="78"/>
      <c r="I586" s="78"/>
      <c r="J586" s="78">
        <f>J587+J588+J589+J590+J591+J592+J593+J594+J595+J596+J597</f>
        <v>5380.3542000000007</v>
      </c>
      <c r="K586" s="78">
        <f>K587+K588+K589+K590+K591+K592+K593+K594+K595+K596+K597</f>
        <v>6846.5394000000006</v>
      </c>
    </row>
    <row r="587" spans="1:17" ht="30">
      <c r="A587" s="70" t="s">
        <v>758</v>
      </c>
      <c r="B587" s="70" t="s">
        <v>18</v>
      </c>
      <c r="C587" s="70" t="s">
        <v>19</v>
      </c>
      <c r="D587" s="70">
        <v>96523</v>
      </c>
      <c r="E587" s="71" t="s">
        <v>249</v>
      </c>
      <c r="F587" s="70" t="s">
        <v>48</v>
      </c>
      <c r="G587" s="70">
        <v>1.01</v>
      </c>
      <c r="H587" s="72">
        <v>85.62</v>
      </c>
      <c r="I587" s="72">
        <v>108.96</v>
      </c>
      <c r="J587" s="72">
        <f>G587*H587</f>
        <v>86.476200000000006</v>
      </c>
      <c r="K587" s="72">
        <f>G587*I587</f>
        <v>110.0496</v>
      </c>
    </row>
    <row r="588" spans="1:17" ht="30">
      <c r="A588" s="70" t="s">
        <v>759</v>
      </c>
      <c r="B588" s="70" t="s">
        <v>18</v>
      </c>
      <c r="C588" s="70" t="s">
        <v>19</v>
      </c>
      <c r="D588" s="70">
        <v>96527</v>
      </c>
      <c r="E588" s="71" t="s">
        <v>251</v>
      </c>
      <c r="F588" s="70" t="s">
        <v>48</v>
      </c>
      <c r="G588" s="70">
        <v>3.24</v>
      </c>
      <c r="H588" s="72">
        <v>112.54</v>
      </c>
      <c r="I588" s="72">
        <v>143.21</v>
      </c>
      <c r="J588" s="72">
        <f t="shared" ref="J588:J597" si="66">G588*H588</f>
        <v>364.62960000000004</v>
      </c>
      <c r="K588" s="72">
        <f t="shared" ref="K588:K597" si="67">G588*I588</f>
        <v>464.00040000000007</v>
      </c>
    </row>
    <row r="589" spans="1:17" ht="30">
      <c r="A589" s="70" t="s">
        <v>760</v>
      </c>
      <c r="B589" s="70" t="s">
        <v>18</v>
      </c>
      <c r="C589" s="70" t="s">
        <v>19</v>
      </c>
      <c r="D589" s="70">
        <v>101616</v>
      </c>
      <c r="E589" s="71" t="s">
        <v>253</v>
      </c>
      <c r="F589" s="70" t="s">
        <v>21</v>
      </c>
      <c r="G589" s="70">
        <v>3.6</v>
      </c>
      <c r="H589" s="72">
        <v>5.48</v>
      </c>
      <c r="I589" s="72">
        <v>6.97</v>
      </c>
      <c r="J589" s="72">
        <f t="shared" si="66"/>
        <v>19.728000000000002</v>
      </c>
      <c r="K589" s="72">
        <f t="shared" si="67"/>
        <v>25.091999999999999</v>
      </c>
    </row>
    <row r="590" spans="1:17" ht="30">
      <c r="A590" s="70" t="s">
        <v>761</v>
      </c>
      <c r="B590" s="70" t="s">
        <v>18</v>
      </c>
      <c r="C590" s="70" t="s">
        <v>19</v>
      </c>
      <c r="D590" s="70">
        <v>96619</v>
      </c>
      <c r="E590" s="71" t="s">
        <v>255</v>
      </c>
      <c r="F590" s="70" t="s">
        <v>21</v>
      </c>
      <c r="G590" s="70">
        <v>3.6</v>
      </c>
      <c r="H590" s="72">
        <v>29.13</v>
      </c>
      <c r="I590" s="72">
        <v>37.07</v>
      </c>
      <c r="J590" s="72">
        <f t="shared" si="66"/>
        <v>104.86799999999999</v>
      </c>
      <c r="K590" s="72">
        <f t="shared" si="67"/>
        <v>133.452</v>
      </c>
    </row>
    <row r="591" spans="1:17" ht="30">
      <c r="A591" s="70" t="s">
        <v>762</v>
      </c>
      <c r="B591" s="70" t="s">
        <v>18</v>
      </c>
      <c r="C591" s="70" t="s">
        <v>19</v>
      </c>
      <c r="D591" s="70">
        <v>96536</v>
      </c>
      <c r="E591" s="71" t="s">
        <v>257</v>
      </c>
      <c r="F591" s="70" t="s">
        <v>21</v>
      </c>
      <c r="G591" s="70">
        <v>2.88</v>
      </c>
      <c r="H591" s="72">
        <v>59.66</v>
      </c>
      <c r="I591" s="72">
        <v>75.92</v>
      </c>
      <c r="J591" s="72">
        <f t="shared" si="66"/>
        <v>171.82079999999999</v>
      </c>
      <c r="K591" s="72">
        <f t="shared" si="67"/>
        <v>218.64959999999999</v>
      </c>
    </row>
    <row r="592" spans="1:17" ht="30">
      <c r="A592" s="70" t="s">
        <v>763</v>
      </c>
      <c r="B592" s="70" t="s">
        <v>18</v>
      </c>
      <c r="C592" s="70" t="s">
        <v>19</v>
      </c>
      <c r="D592" s="70">
        <v>96534</v>
      </c>
      <c r="E592" s="71" t="s">
        <v>259</v>
      </c>
      <c r="F592" s="70" t="s">
        <v>21</v>
      </c>
      <c r="G592" s="70">
        <v>5.2</v>
      </c>
      <c r="H592" s="72">
        <v>69.95</v>
      </c>
      <c r="I592" s="72">
        <v>89.01</v>
      </c>
      <c r="J592" s="72">
        <f t="shared" si="66"/>
        <v>363.74</v>
      </c>
      <c r="K592" s="72">
        <f t="shared" si="67"/>
        <v>462.85200000000003</v>
      </c>
    </row>
    <row r="593" spans="1:17" ht="30">
      <c r="A593" s="70" t="s">
        <v>764</v>
      </c>
      <c r="B593" s="70" t="s">
        <v>18</v>
      </c>
      <c r="C593" s="70" t="s">
        <v>19</v>
      </c>
      <c r="D593" s="70">
        <v>96543</v>
      </c>
      <c r="E593" s="71" t="s">
        <v>261</v>
      </c>
      <c r="F593" s="70" t="s">
        <v>73</v>
      </c>
      <c r="G593" s="70">
        <v>47.36</v>
      </c>
      <c r="H593" s="72">
        <v>17.05</v>
      </c>
      <c r="I593" s="72">
        <v>21.69</v>
      </c>
      <c r="J593" s="72">
        <f t="shared" si="66"/>
        <v>807.48800000000006</v>
      </c>
      <c r="K593" s="72">
        <f t="shared" si="67"/>
        <v>1027.2384</v>
      </c>
    </row>
    <row r="594" spans="1:17" ht="30">
      <c r="A594" s="70" t="s">
        <v>765</v>
      </c>
      <c r="B594" s="70" t="s">
        <v>18</v>
      </c>
      <c r="C594" s="70" t="s">
        <v>19</v>
      </c>
      <c r="D594" s="70">
        <v>96546</v>
      </c>
      <c r="E594" s="71" t="s">
        <v>263</v>
      </c>
      <c r="F594" s="70" t="s">
        <v>73</v>
      </c>
      <c r="G594" s="70">
        <v>39.42</v>
      </c>
      <c r="H594" s="72">
        <v>13.39</v>
      </c>
      <c r="I594" s="72">
        <v>17.04</v>
      </c>
      <c r="J594" s="72">
        <f t="shared" si="66"/>
        <v>527.8338</v>
      </c>
      <c r="K594" s="72">
        <f t="shared" si="67"/>
        <v>671.71680000000003</v>
      </c>
    </row>
    <row r="595" spans="1:17" ht="30">
      <c r="A595" s="70" t="s">
        <v>766</v>
      </c>
      <c r="B595" s="70" t="s">
        <v>18</v>
      </c>
      <c r="C595" s="70" t="s">
        <v>19</v>
      </c>
      <c r="D595" s="70">
        <v>96557</v>
      </c>
      <c r="E595" s="71" t="s">
        <v>265</v>
      </c>
      <c r="F595" s="70" t="s">
        <v>48</v>
      </c>
      <c r="G595" s="70">
        <v>3.16</v>
      </c>
      <c r="H595" s="72">
        <v>660.54</v>
      </c>
      <c r="I595" s="72">
        <v>840.6</v>
      </c>
      <c r="J595" s="72">
        <f t="shared" si="66"/>
        <v>2087.3063999999999</v>
      </c>
      <c r="K595" s="72">
        <f t="shared" si="67"/>
        <v>2656.2960000000003</v>
      </c>
    </row>
    <row r="596" spans="1:17">
      <c r="A596" s="70" t="s">
        <v>767</v>
      </c>
      <c r="B596" s="70" t="s">
        <v>18</v>
      </c>
      <c r="C596" s="70" t="s">
        <v>19</v>
      </c>
      <c r="D596" s="70">
        <v>93382</v>
      </c>
      <c r="E596" s="71" t="s">
        <v>267</v>
      </c>
      <c r="F596" s="70" t="s">
        <v>48</v>
      </c>
      <c r="G596" s="70">
        <v>0.98</v>
      </c>
      <c r="H596" s="72">
        <v>31.33</v>
      </c>
      <c r="I596" s="72">
        <v>39.869999999999997</v>
      </c>
      <c r="J596" s="72">
        <f t="shared" si="66"/>
        <v>30.703399999999998</v>
      </c>
      <c r="K596" s="72">
        <f t="shared" si="67"/>
        <v>39.072599999999994</v>
      </c>
    </row>
    <row r="597" spans="1:17" ht="30">
      <c r="A597" s="70" t="s">
        <v>768</v>
      </c>
      <c r="B597" s="70" t="s">
        <v>18</v>
      </c>
      <c r="C597" s="70" t="s">
        <v>19</v>
      </c>
      <c r="D597" s="70">
        <v>101176</v>
      </c>
      <c r="E597" s="71" t="s">
        <v>269</v>
      </c>
      <c r="F597" s="70" t="s">
        <v>25</v>
      </c>
      <c r="G597" s="70">
        <v>6</v>
      </c>
      <c r="H597" s="72">
        <v>135.96</v>
      </c>
      <c r="I597" s="72">
        <v>173.02</v>
      </c>
      <c r="J597" s="72">
        <f t="shared" si="66"/>
        <v>815.76</v>
      </c>
      <c r="K597" s="72">
        <f t="shared" si="67"/>
        <v>1038.1200000000001</v>
      </c>
    </row>
    <row r="598" spans="1:17" ht="24.95" customHeight="1">
      <c r="A598" s="76" t="s">
        <v>769</v>
      </c>
      <c r="B598" s="76"/>
      <c r="C598" s="76"/>
      <c r="D598" s="76"/>
      <c r="E598" s="77" t="s">
        <v>271</v>
      </c>
      <c r="F598" s="76"/>
      <c r="G598" s="76"/>
      <c r="H598" s="78"/>
      <c r="I598" s="78"/>
      <c r="J598" s="78">
        <f>J599+J600+J601+J602+J603+J604+J605</f>
        <v>6443.9126000000006</v>
      </c>
      <c r="K598" s="78">
        <f>K599+K600+K601+K602+K603+K604+K605</f>
        <v>8199.9850000000006</v>
      </c>
    </row>
    <row r="599" spans="1:17" ht="30">
      <c r="A599" s="70" t="s">
        <v>770</v>
      </c>
      <c r="B599" s="70" t="s">
        <v>18</v>
      </c>
      <c r="C599" s="70" t="s">
        <v>19</v>
      </c>
      <c r="D599" s="70">
        <v>92448</v>
      </c>
      <c r="E599" s="71" t="s">
        <v>273</v>
      </c>
      <c r="F599" s="70" t="s">
        <v>21</v>
      </c>
      <c r="G599" s="70">
        <v>2.88</v>
      </c>
      <c r="H599" s="72">
        <v>122.21</v>
      </c>
      <c r="I599" s="72">
        <v>155.52000000000001</v>
      </c>
      <c r="J599" s="72">
        <f>G599*H599</f>
        <v>351.96479999999997</v>
      </c>
      <c r="K599" s="72">
        <f>G599*I599</f>
        <v>447.89760000000001</v>
      </c>
    </row>
    <row r="600" spans="1:17" ht="30">
      <c r="A600" s="70" t="s">
        <v>771</v>
      </c>
      <c r="B600" s="70" t="s">
        <v>18</v>
      </c>
      <c r="C600" s="70" t="s">
        <v>19</v>
      </c>
      <c r="D600" s="70">
        <v>92413</v>
      </c>
      <c r="E600" s="71" t="s">
        <v>275</v>
      </c>
      <c r="F600" s="70" t="s">
        <v>21</v>
      </c>
      <c r="G600" s="70">
        <v>10.72</v>
      </c>
      <c r="H600" s="72">
        <v>85.51</v>
      </c>
      <c r="I600" s="72">
        <v>108.82</v>
      </c>
      <c r="J600" s="72">
        <f t="shared" ref="J600:J605" si="68">G600*H600</f>
        <v>916.66720000000009</v>
      </c>
      <c r="K600" s="72">
        <f t="shared" ref="K600:K605" si="69">G600*I600</f>
        <v>1166.5504000000001</v>
      </c>
    </row>
    <row r="601" spans="1:17" ht="30">
      <c r="A601" s="70" t="s">
        <v>772</v>
      </c>
      <c r="B601" s="70" t="s">
        <v>18</v>
      </c>
      <c r="C601" s="70" t="s">
        <v>19</v>
      </c>
      <c r="D601" s="70">
        <v>92759</v>
      </c>
      <c r="E601" s="71" t="s">
        <v>277</v>
      </c>
      <c r="F601" s="70" t="s">
        <v>73</v>
      </c>
      <c r="G601" s="70">
        <v>20.72</v>
      </c>
      <c r="H601" s="72">
        <v>14.06</v>
      </c>
      <c r="I601" s="72">
        <v>17.89</v>
      </c>
      <c r="J601" s="72">
        <f t="shared" si="68"/>
        <v>291.32319999999999</v>
      </c>
      <c r="K601" s="72">
        <f t="shared" si="69"/>
        <v>370.68079999999998</v>
      </c>
    </row>
    <row r="602" spans="1:17" ht="30">
      <c r="A602" s="70" t="s">
        <v>773</v>
      </c>
      <c r="B602" s="70" t="s">
        <v>18</v>
      </c>
      <c r="C602" s="70" t="s">
        <v>19</v>
      </c>
      <c r="D602" s="70">
        <v>92762</v>
      </c>
      <c r="E602" s="71" t="s">
        <v>279</v>
      </c>
      <c r="F602" s="70" t="s">
        <v>73</v>
      </c>
      <c r="G602" s="70">
        <v>67.819999999999993</v>
      </c>
      <c r="H602" s="72">
        <v>11.83</v>
      </c>
      <c r="I602" s="72">
        <v>15.05</v>
      </c>
      <c r="J602" s="72">
        <f t="shared" si="68"/>
        <v>802.31059999999991</v>
      </c>
      <c r="K602" s="72">
        <f t="shared" si="69"/>
        <v>1020.6909999999999</v>
      </c>
    </row>
    <row r="603" spans="1:17" s="10" customFormat="1" ht="45">
      <c r="A603" s="73" t="s">
        <v>774</v>
      </c>
      <c r="B603" s="73" t="s">
        <v>18</v>
      </c>
      <c r="C603" s="73" t="s">
        <v>19</v>
      </c>
      <c r="D603" s="73">
        <v>92720</v>
      </c>
      <c r="E603" s="74" t="s">
        <v>281</v>
      </c>
      <c r="F603" s="73" t="s">
        <v>48</v>
      </c>
      <c r="G603" s="73">
        <v>0.14000000000000001</v>
      </c>
      <c r="H603" s="75">
        <v>449.62</v>
      </c>
      <c r="I603" s="75">
        <v>572.17999999999995</v>
      </c>
      <c r="J603" s="72">
        <f t="shared" si="68"/>
        <v>62.946800000000003</v>
      </c>
      <c r="K603" s="72">
        <f t="shared" si="69"/>
        <v>80.105199999999996</v>
      </c>
      <c r="L603" s="253"/>
      <c r="M603" s="253"/>
      <c r="N603" s="253"/>
      <c r="O603" s="253"/>
      <c r="P603" s="253"/>
      <c r="Q603" s="253"/>
    </row>
    <row r="604" spans="1:17" s="10" customFormat="1" ht="45">
      <c r="A604" s="73" t="s">
        <v>775</v>
      </c>
      <c r="B604" s="73" t="s">
        <v>18</v>
      </c>
      <c r="C604" s="73" t="s">
        <v>19</v>
      </c>
      <c r="D604" s="73">
        <v>101964</v>
      </c>
      <c r="E604" s="74" t="s">
        <v>285</v>
      </c>
      <c r="F604" s="73" t="s">
        <v>21</v>
      </c>
      <c r="G604" s="73">
        <v>20</v>
      </c>
      <c r="H604" s="75">
        <v>157.25</v>
      </c>
      <c r="I604" s="75">
        <v>200.11</v>
      </c>
      <c r="J604" s="72">
        <f t="shared" si="68"/>
        <v>3145</v>
      </c>
      <c r="K604" s="72">
        <f t="shared" si="69"/>
        <v>4002.2000000000003</v>
      </c>
      <c r="L604" s="253"/>
      <c r="M604" s="253"/>
      <c r="N604" s="253"/>
      <c r="O604" s="253"/>
      <c r="P604" s="253"/>
      <c r="Q604" s="253"/>
    </row>
    <row r="605" spans="1:17" s="10" customFormat="1" ht="45">
      <c r="A605" s="73" t="s">
        <v>776</v>
      </c>
      <c r="B605" s="73" t="s">
        <v>18</v>
      </c>
      <c r="C605" s="73" t="s">
        <v>19</v>
      </c>
      <c r="D605" s="73">
        <v>92723</v>
      </c>
      <c r="E605" s="74" t="s">
        <v>283</v>
      </c>
      <c r="F605" s="73" t="s">
        <v>48</v>
      </c>
      <c r="G605" s="73">
        <v>2</v>
      </c>
      <c r="H605" s="75">
        <v>436.85</v>
      </c>
      <c r="I605" s="75">
        <v>555.92999999999995</v>
      </c>
      <c r="J605" s="72">
        <f t="shared" si="68"/>
        <v>873.7</v>
      </c>
      <c r="K605" s="72">
        <f t="shared" si="69"/>
        <v>1111.8599999999999</v>
      </c>
      <c r="L605" s="253"/>
      <c r="M605" s="253"/>
      <c r="N605" s="253"/>
      <c r="O605" s="253"/>
      <c r="P605" s="253"/>
      <c r="Q605" s="253"/>
    </row>
    <row r="606" spans="1:17" ht="24.95" customHeight="1">
      <c r="A606" s="76" t="s">
        <v>777</v>
      </c>
      <c r="B606" s="76"/>
      <c r="C606" s="76"/>
      <c r="D606" s="76"/>
      <c r="E606" s="77" t="s">
        <v>287</v>
      </c>
      <c r="F606" s="76"/>
      <c r="G606" s="76"/>
      <c r="H606" s="78"/>
      <c r="I606" s="78"/>
      <c r="J606" s="78">
        <f>J607+J608</f>
        <v>2240.15</v>
      </c>
      <c r="K606" s="78">
        <f>K607+K608</f>
        <v>2850.55</v>
      </c>
    </row>
    <row r="607" spans="1:17">
      <c r="A607" s="70" t="s">
        <v>778</v>
      </c>
      <c r="B607" s="70" t="s">
        <v>18</v>
      </c>
      <c r="C607" s="70" t="s">
        <v>19</v>
      </c>
      <c r="D607" s="70">
        <v>98557</v>
      </c>
      <c r="E607" s="71" t="s">
        <v>289</v>
      </c>
      <c r="F607" s="70" t="s">
        <v>21</v>
      </c>
      <c r="G607" s="70">
        <v>40</v>
      </c>
      <c r="H607" s="72">
        <v>48.81</v>
      </c>
      <c r="I607" s="72">
        <v>62.11</v>
      </c>
      <c r="J607" s="72">
        <f>G607*H607</f>
        <v>1952.4</v>
      </c>
      <c r="K607" s="72">
        <f>G607*I607</f>
        <v>2484.4</v>
      </c>
    </row>
    <row r="608" spans="1:17" ht="30">
      <c r="A608" s="70" t="s">
        <v>779</v>
      </c>
      <c r="B608" s="70" t="s">
        <v>18</v>
      </c>
      <c r="C608" s="70" t="s">
        <v>19</v>
      </c>
      <c r="D608" s="70">
        <v>94231</v>
      </c>
      <c r="E608" s="71" t="s">
        <v>539</v>
      </c>
      <c r="F608" s="70" t="s">
        <v>25</v>
      </c>
      <c r="G608" s="70">
        <v>5</v>
      </c>
      <c r="H608" s="72">
        <v>57.55</v>
      </c>
      <c r="I608" s="72">
        <v>73.23</v>
      </c>
      <c r="J608" s="72">
        <f>G608*H608</f>
        <v>287.75</v>
      </c>
      <c r="K608" s="72">
        <f>G608*I608</f>
        <v>366.15000000000003</v>
      </c>
    </row>
    <row r="609" spans="1:17" ht="24.95" customHeight="1">
      <c r="A609" s="76" t="s">
        <v>780</v>
      </c>
      <c r="B609" s="76"/>
      <c r="C609" s="76"/>
      <c r="D609" s="76"/>
      <c r="E609" s="77" t="s">
        <v>293</v>
      </c>
      <c r="F609" s="76"/>
      <c r="G609" s="76"/>
      <c r="H609" s="78"/>
      <c r="I609" s="78"/>
      <c r="J609" s="78">
        <f>J610+J611+J612+J613</f>
        <v>9348.2909999999993</v>
      </c>
      <c r="K609" s="78">
        <f>K610+K611+K612+K613</f>
        <v>11896.05</v>
      </c>
    </row>
    <row r="610" spans="1:17" s="10" customFormat="1" ht="60">
      <c r="A610" s="73" t="s">
        <v>781</v>
      </c>
      <c r="B610" s="73" t="s">
        <v>18</v>
      </c>
      <c r="C610" s="73" t="s">
        <v>19</v>
      </c>
      <c r="D610" s="73">
        <v>87518</v>
      </c>
      <c r="E610" s="74" t="s">
        <v>155</v>
      </c>
      <c r="F610" s="73" t="s">
        <v>21</v>
      </c>
      <c r="G610" s="73">
        <v>46.9</v>
      </c>
      <c r="H610" s="75">
        <v>151.11000000000001</v>
      </c>
      <c r="I610" s="75">
        <v>192.3</v>
      </c>
      <c r="J610" s="75">
        <f>G610*H610</f>
        <v>7087.0590000000002</v>
      </c>
      <c r="K610" s="75">
        <f>G610*I610</f>
        <v>9018.8700000000008</v>
      </c>
      <c r="L610" s="253"/>
      <c r="M610" s="253"/>
      <c r="N610" s="253"/>
      <c r="O610" s="253"/>
      <c r="P610" s="253"/>
      <c r="Q610" s="253"/>
    </row>
    <row r="611" spans="1:17" s="10" customFormat="1">
      <c r="A611" s="73" t="s">
        <v>782</v>
      </c>
      <c r="B611" s="73" t="s">
        <v>18</v>
      </c>
      <c r="C611" s="73" t="s">
        <v>19</v>
      </c>
      <c r="D611" s="73">
        <v>93185</v>
      </c>
      <c r="E611" s="74" t="s">
        <v>296</v>
      </c>
      <c r="F611" s="73" t="s">
        <v>25</v>
      </c>
      <c r="G611" s="73">
        <v>1.2</v>
      </c>
      <c r="H611" s="75">
        <v>48.63</v>
      </c>
      <c r="I611" s="75">
        <v>61.88</v>
      </c>
      <c r="J611" s="75">
        <f>G611*H611</f>
        <v>58.356000000000002</v>
      </c>
      <c r="K611" s="75">
        <f>G611*I611</f>
        <v>74.256</v>
      </c>
      <c r="L611" s="253"/>
      <c r="M611" s="253"/>
      <c r="N611" s="253"/>
      <c r="O611" s="253"/>
      <c r="P611" s="253"/>
      <c r="Q611" s="253"/>
    </row>
    <row r="612" spans="1:17" s="10" customFormat="1" ht="45">
      <c r="A612" s="73" t="s">
        <v>783</v>
      </c>
      <c r="B612" s="73" t="s">
        <v>18</v>
      </c>
      <c r="C612" s="73" t="s">
        <v>19</v>
      </c>
      <c r="D612" s="70">
        <v>87904</v>
      </c>
      <c r="E612" s="71" t="s">
        <v>923</v>
      </c>
      <c r="F612" s="73" t="s">
        <v>21</v>
      </c>
      <c r="G612" s="73">
        <v>32.4</v>
      </c>
      <c r="H612" s="75">
        <v>7.39</v>
      </c>
      <c r="I612" s="75">
        <v>9.4</v>
      </c>
      <c r="J612" s="75">
        <f>G612*H612</f>
        <v>239.43599999999998</v>
      </c>
      <c r="K612" s="75">
        <f>G612*I612</f>
        <v>304.56</v>
      </c>
      <c r="L612" s="253"/>
      <c r="M612" s="253"/>
      <c r="N612" s="253"/>
      <c r="O612" s="253"/>
      <c r="P612" s="253"/>
      <c r="Q612" s="253"/>
    </row>
    <row r="613" spans="1:17" ht="45">
      <c r="A613" s="70" t="s">
        <v>784</v>
      </c>
      <c r="B613" s="70" t="s">
        <v>18</v>
      </c>
      <c r="C613" s="70" t="s">
        <v>19</v>
      </c>
      <c r="D613" s="70">
        <v>87779</v>
      </c>
      <c r="E613" s="71" t="s">
        <v>86</v>
      </c>
      <c r="F613" s="70" t="s">
        <v>21</v>
      </c>
      <c r="G613" s="70">
        <v>32.4</v>
      </c>
      <c r="H613" s="72">
        <v>60.6</v>
      </c>
      <c r="I613" s="72">
        <v>77.11</v>
      </c>
      <c r="J613" s="75">
        <f>G613*H613</f>
        <v>1963.44</v>
      </c>
      <c r="K613" s="75">
        <f>G613*I613</f>
        <v>2498.364</v>
      </c>
    </row>
    <row r="614" spans="1:17" ht="24.95" customHeight="1">
      <c r="A614" s="76" t="s">
        <v>785</v>
      </c>
      <c r="B614" s="76"/>
      <c r="C614" s="76"/>
      <c r="D614" s="76"/>
      <c r="E614" s="77" t="s">
        <v>300</v>
      </c>
      <c r="F614" s="76"/>
      <c r="G614" s="76"/>
      <c r="H614" s="78"/>
      <c r="I614" s="78"/>
      <c r="J614" s="78">
        <f>J615+J616</f>
        <v>1111.4100000000001</v>
      </c>
      <c r="K614" s="78">
        <f>K615+K616</f>
        <v>1414.23</v>
      </c>
    </row>
    <row r="615" spans="1:17" ht="30">
      <c r="A615" s="70" t="s">
        <v>786</v>
      </c>
      <c r="B615" s="70" t="s">
        <v>18</v>
      </c>
      <c r="C615" s="70" t="s">
        <v>19</v>
      </c>
      <c r="D615" s="70">
        <v>96622</v>
      </c>
      <c r="E615" s="71" t="s">
        <v>166</v>
      </c>
      <c r="F615" s="70" t="s">
        <v>48</v>
      </c>
      <c r="G615" s="70">
        <v>1</v>
      </c>
      <c r="H615" s="72">
        <v>116.01</v>
      </c>
      <c r="I615" s="72">
        <v>147.63</v>
      </c>
      <c r="J615" s="72">
        <f>G615*H615</f>
        <v>116.01</v>
      </c>
      <c r="K615" s="72">
        <f>G615*I615</f>
        <v>147.63</v>
      </c>
    </row>
    <row r="616" spans="1:17" ht="45">
      <c r="A616" s="70" t="s">
        <v>787</v>
      </c>
      <c r="B616" s="70" t="s">
        <v>18</v>
      </c>
      <c r="C616" s="70" t="s">
        <v>19</v>
      </c>
      <c r="D616" s="70">
        <v>87700</v>
      </c>
      <c r="E616" s="71" t="s">
        <v>303</v>
      </c>
      <c r="F616" s="70" t="s">
        <v>21</v>
      </c>
      <c r="G616" s="70">
        <v>20</v>
      </c>
      <c r="H616" s="72">
        <v>49.77</v>
      </c>
      <c r="I616" s="72">
        <v>63.33</v>
      </c>
      <c r="J616" s="72">
        <f>G616*H616</f>
        <v>995.40000000000009</v>
      </c>
      <c r="K616" s="72">
        <f>G616*I616</f>
        <v>1266.5999999999999</v>
      </c>
    </row>
    <row r="617" spans="1:17" ht="24.95" customHeight="1">
      <c r="A617" s="76" t="s">
        <v>788</v>
      </c>
      <c r="B617" s="76"/>
      <c r="C617" s="76"/>
      <c r="D617" s="76"/>
      <c r="E617" s="77" t="s">
        <v>63</v>
      </c>
      <c r="F617" s="76"/>
      <c r="G617" s="76"/>
      <c r="H617" s="78"/>
      <c r="I617" s="78"/>
      <c r="J617" s="78">
        <f>J618</f>
        <v>546.1</v>
      </c>
      <c r="K617" s="78">
        <f>K618</f>
        <v>694.96</v>
      </c>
    </row>
    <row r="618" spans="1:17">
      <c r="A618" s="70" t="s">
        <v>789</v>
      </c>
      <c r="B618" s="70" t="s">
        <v>18</v>
      </c>
      <c r="C618" s="70" t="s">
        <v>551</v>
      </c>
      <c r="D618" s="70" t="s">
        <v>552</v>
      </c>
      <c r="E618" s="71" t="s">
        <v>553</v>
      </c>
      <c r="F618" s="70" t="s">
        <v>66</v>
      </c>
      <c r="G618" s="70">
        <v>1</v>
      </c>
      <c r="H618" s="72">
        <v>546.1</v>
      </c>
      <c r="I618" s="72">
        <v>694.96</v>
      </c>
      <c r="J618" s="72">
        <f>G618*H618</f>
        <v>546.1</v>
      </c>
      <c r="K618" s="72">
        <f>G618*I618</f>
        <v>694.96</v>
      </c>
    </row>
    <row r="619" spans="1:17" ht="24.95" customHeight="1">
      <c r="A619" s="76" t="s">
        <v>790</v>
      </c>
      <c r="B619" s="76"/>
      <c r="C619" s="76"/>
      <c r="D619" s="76"/>
      <c r="E619" s="77" t="s">
        <v>307</v>
      </c>
      <c r="F619" s="76"/>
      <c r="G619" s="76"/>
      <c r="H619" s="78"/>
      <c r="I619" s="78"/>
      <c r="J619" s="78">
        <f>J620+J621+J622+J623</f>
        <v>473.24</v>
      </c>
      <c r="K619" s="78">
        <f>K620+K621+K622+K623</f>
        <v>602.23</v>
      </c>
    </row>
    <row r="620" spans="1:17" s="10" customFormat="1" ht="45">
      <c r="A620" s="73" t="s">
        <v>791</v>
      </c>
      <c r="B620" s="73" t="s">
        <v>18</v>
      </c>
      <c r="C620" s="73" t="s">
        <v>19</v>
      </c>
      <c r="D620" s="73">
        <v>93140</v>
      </c>
      <c r="E620" s="74" t="s">
        <v>309</v>
      </c>
      <c r="F620" s="73" t="s">
        <v>66</v>
      </c>
      <c r="G620" s="73">
        <v>1</v>
      </c>
      <c r="H620" s="75">
        <v>162.57</v>
      </c>
      <c r="I620" s="75">
        <v>206.88</v>
      </c>
      <c r="J620" s="75">
        <f>G620*H620</f>
        <v>162.57</v>
      </c>
      <c r="K620" s="75">
        <f>G620*I620</f>
        <v>206.88</v>
      </c>
      <c r="L620" s="254"/>
      <c r="M620" s="253"/>
      <c r="N620" s="253"/>
      <c r="O620" s="253"/>
      <c r="P620" s="253"/>
      <c r="Q620" s="253"/>
    </row>
    <row r="621" spans="1:17" s="10" customFormat="1" ht="30">
      <c r="A621" s="73" t="s">
        <v>792</v>
      </c>
      <c r="B621" s="73" t="s">
        <v>18</v>
      </c>
      <c r="C621" s="73" t="s">
        <v>19</v>
      </c>
      <c r="D621" s="73">
        <v>97607</v>
      </c>
      <c r="E621" s="74" t="s">
        <v>311</v>
      </c>
      <c r="F621" s="73" t="s">
        <v>66</v>
      </c>
      <c r="G621" s="73">
        <v>1</v>
      </c>
      <c r="H621" s="75">
        <v>109.47</v>
      </c>
      <c r="I621" s="75">
        <v>139.31</v>
      </c>
      <c r="J621" s="75">
        <f>G621*H621</f>
        <v>109.47</v>
      </c>
      <c r="K621" s="75">
        <f>G621*I621</f>
        <v>139.31</v>
      </c>
      <c r="L621" s="253"/>
      <c r="M621" s="253"/>
      <c r="N621" s="253"/>
      <c r="O621" s="253"/>
      <c r="P621" s="253"/>
      <c r="Q621" s="253"/>
    </row>
    <row r="622" spans="1:17" s="10" customFormat="1" ht="30">
      <c r="A622" s="73" t="s">
        <v>793</v>
      </c>
      <c r="B622" s="73" t="s">
        <v>18</v>
      </c>
      <c r="C622" s="73" t="s">
        <v>19</v>
      </c>
      <c r="D622" s="73">
        <v>93141</v>
      </c>
      <c r="E622" s="74" t="s">
        <v>558</v>
      </c>
      <c r="F622" s="73" t="s">
        <v>66</v>
      </c>
      <c r="G622" s="73">
        <v>1</v>
      </c>
      <c r="H622" s="75">
        <v>148.58000000000001</v>
      </c>
      <c r="I622" s="75">
        <v>189.08</v>
      </c>
      <c r="J622" s="75">
        <f>G622*H622</f>
        <v>148.58000000000001</v>
      </c>
      <c r="K622" s="75">
        <f>G622*I622</f>
        <v>189.08</v>
      </c>
      <c r="L622" s="253"/>
      <c r="M622" s="253"/>
      <c r="N622" s="253"/>
      <c r="O622" s="253"/>
      <c r="P622" s="253"/>
      <c r="Q622" s="253"/>
    </row>
    <row r="623" spans="1:17" ht="30">
      <c r="A623" s="70" t="s">
        <v>794</v>
      </c>
      <c r="B623" s="70" t="s">
        <v>18</v>
      </c>
      <c r="C623" s="70" t="s">
        <v>19</v>
      </c>
      <c r="D623" s="70">
        <v>93661</v>
      </c>
      <c r="E623" s="71" t="s">
        <v>313</v>
      </c>
      <c r="F623" s="70" t="s">
        <v>66</v>
      </c>
      <c r="G623" s="70">
        <v>1</v>
      </c>
      <c r="H623" s="72">
        <v>52.62</v>
      </c>
      <c r="I623" s="72">
        <v>66.959999999999994</v>
      </c>
      <c r="J623" s="75">
        <f>G623*H623</f>
        <v>52.62</v>
      </c>
      <c r="K623" s="75">
        <f>G623*I623</f>
        <v>66.959999999999994</v>
      </c>
    </row>
    <row r="624" spans="1:17" ht="24.95" customHeight="1">
      <c r="A624" s="76" t="s">
        <v>795</v>
      </c>
      <c r="B624" s="76"/>
      <c r="C624" s="76"/>
      <c r="D624" s="76"/>
      <c r="E624" s="77" t="s">
        <v>561</v>
      </c>
      <c r="F624" s="76"/>
      <c r="G624" s="76"/>
      <c r="H624" s="78"/>
      <c r="I624" s="78"/>
      <c r="J624" s="78">
        <f>J625</f>
        <v>7926.41</v>
      </c>
      <c r="K624" s="78">
        <f>K625</f>
        <v>10087.14</v>
      </c>
    </row>
    <row r="625" spans="1:17" ht="30">
      <c r="A625" s="70" t="s">
        <v>796</v>
      </c>
      <c r="B625" s="70" t="s">
        <v>18</v>
      </c>
      <c r="C625" s="70" t="s">
        <v>23</v>
      </c>
      <c r="D625" s="70">
        <v>16079</v>
      </c>
      <c r="E625" s="71" t="s">
        <v>344</v>
      </c>
      <c r="F625" s="70" t="s">
        <v>66</v>
      </c>
      <c r="G625" s="70">
        <v>1</v>
      </c>
      <c r="H625" s="72">
        <v>7926.41</v>
      </c>
      <c r="I625" s="72">
        <v>10087.14</v>
      </c>
      <c r="J625" s="72">
        <f>G625*H625</f>
        <v>7926.41</v>
      </c>
      <c r="K625" s="72">
        <f>G625*I625</f>
        <v>10087.14</v>
      </c>
    </row>
    <row r="626" spans="1:17" ht="24.95" customHeight="1">
      <c r="A626" s="67" t="s">
        <v>797</v>
      </c>
      <c r="B626" s="67"/>
      <c r="C626" s="67"/>
      <c r="D626" s="67"/>
      <c r="E626" s="68" t="s">
        <v>96</v>
      </c>
      <c r="F626" s="67"/>
      <c r="G626" s="67"/>
      <c r="H626" s="69"/>
      <c r="I626" s="69"/>
      <c r="J626" s="69">
        <f>J627+J628+J629+J630</f>
        <v>16077.436600000001</v>
      </c>
      <c r="K626" s="69">
        <f>K627+K628+K629+K630</f>
        <v>20452.409</v>
      </c>
    </row>
    <row r="627" spans="1:17" s="10" customFormat="1">
      <c r="A627" s="73" t="s">
        <v>798</v>
      </c>
      <c r="B627" s="73" t="s">
        <v>18</v>
      </c>
      <c r="C627" s="73" t="s">
        <v>19</v>
      </c>
      <c r="D627" s="73">
        <v>88485</v>
      </c>
      <c r="E627" s="74" t="s">
        <v>98</v>
      </c>
      <c r="F627" s="73" t="s">
        <v>21</v>
      </c>
      <c r="G627" s="73">
        <v>388.06</v>
      </c>
      <c r="H627" s="75">
        <v>3.41</v>
      </c>
      <c r="I627" s="75">
        <v>4.33</v>
      </c>
      <c r="J627" s="75">
        <f>G627*H627</f>
        <v>1323.2846</v>
      </c>
      <c r="K627" s="75">
        <f>G627*I627</f>
        <v>1680.2998</v>
      </c>
      <c r="L627" s="253"/>
      <c r="M627" s="253"/>
      <c r="N627" s="253"/>
      <c r="O627" s="253"/>
      <c r="P627" s="253"/>
      <c r="Q627" s="253"/>
    </row>
    <row r="628" spans="1:17" s="10" customFormat="1" ht="30">
      <c r="A628" s="73" t="s">
        <v>799</v>
      </c>
      <c r="B628" s="73" t="s">
        <v>18</v>
      </c>
      <c r="C628" s="73" t="s">
        <v>19</v>
      </c>
      <c r="D628" s="73">
        <v>88489</v>
      </c>
      <c r="E628" s="74" t="s">
        <v>100</v>
      </c>
      <c r="F628" s="73" t="s">
        <v>21</v>
      </c>
      <c r="G628" s="73">
        <v>388.06</v>
      </c>
      <c r="H628" s="75">
        <v>12.46</v>
      </c>
      <c r="I628" s="75">
        <v>15.85</v>
      </c>
      <c r="J628" s="75">
        <f>G628*H628</f>
        <v>4835.2276000000002</v>
      </c>
      <c r="K628" s="75">
        <f>G628*I628</f>
        <v>6150.7510000000002</v>
      </c>
      <c r="L628" s="253"/>
      <c r="M628" s="253"/>
      <c r="N628" s="253"/>
      <c r="O628" s="253"/>
      <c r="P628" s="253"/>
      <c r="Q628" s="253"/>
    </row>
    <row r="629" spans="1:17" ht="45">
      <c r="A629" s="70" t="s">
        <v>800</v>
      </c>
      <c r="B629" s="70" t="s">
        <v>18</v>
      </c>
      <c r="C629" s="70" t="s">
        <v>19</v>
      </c>
      <c r="D629" s="70">
        <v>100722</v>
      </c>
      <c r="E629" s="71" t="s">
        <v>102</v>
      </c>
      <c r="F629" s="70" t="s">
        <v>21</v>
      </c>
      <c r="G629" s="70">
        <v>230.78</v>
      </c>
      <c r="H629" s="72">
        <v>21.29</v>
      </c>
      <c r="I629" s="72">
        <v>27.09</v>
      </c>
      <c r="J629" s="75">
        <f>G629*H629</f>
        <v>4913.3062</v>
      </c>
      <c r="K629" s="75">
        <f>G629*I629</f>
        <v>6251.8302000000003</v>
      </c>
    </row>
    <row r="630" spans="1:17" ht="45">
      <c r="A630" s="70" t="s">
        <v>801</v>
      </c>
      <c r="B630" s="70" t="s">
        <v>18</v>
      </c>
      <c r="C630" s="70" t="s">
        <v>19</v>
      </c>
      <c r="D630" s="70">
        <v>100746</v>
      </c>
      <c r="E630" s="71" t="s">
        <v>104</v>
      </c>
      <c r="F630" s="70" t="s">
        <v>21</v>
      </c>
      <c r="G630" s="70">
        <v>230.78</v>
      </c>
      <c r="H630" s="72">
        <v>21.69</v>
      </c>
      <c r="I630" s="72">
        <v>27.6</v>
      </c>
      <c r="J630" s="75">
        <f>G630*H630</f>
        <v>5005.6181999999999</v>
      </c>
      <c r="K630" s="75">
        <f>G630*I630</f>
        <v>6369.5280000000002</v>
      </c>
    </row>
    <row r="631" spans="1:17" ht="24.95" customHeight="1">
      <c r="A631" s="67" t="s">
        <v>802</v>
      </c>
      <c r="B631" s="67"/>
      <c r="C631" s="67"/>
      <c r="D631" s="67"/>
      <c r="E631" s="68" t="s">
        <v>106</v>
      </c>
      <c r="F631" s="67"/>
      <c r="G631" s="67"/>
      <c r="H631" s="69"/>
      <c r="I631" s="69"/>
      <c r="J631" s="69">
        <f>J632+J633+J634+J635+J636+J637+J638+J639+J640+J641+J642+J643+J644</f>
        <v>46632.401200000008</v>
      </c>
      <c r="K631" s="69">
        <f>K632+K633+K634+K635+K636+K637+K638+K639+K640+K641+K642+K643+K644</f>
        <v>59343.722799999989</v>
      </c>
      <c r="L631" s="251"/>
    </row>
    <row r="632" spans="1:17" ht="30">
      <c r="A632" s="70" t="s">
        <v>803</v>
      </c>
      <c r="B632" s="70" t="s">
        <v>18</v>
      </c>
      <c r="C632" s="70" t="s">
        <v>23</v>
      </c>
      <c r="D632" s="70" t="s">
        <v>323</v>
      </c>
      <c r="E632" s="71" t="s">
        <v>324</v>
      </c>
      <c r="F632" s="70" t="s">
        <v>66</v>
      </c>
      <c r="G632" s="70">
        <v>2</v>
      </c>
      <c r="H632" s="72">
        <v>4650.3</v>
      </c>
      <c r="I632" s="72">
        <v>5917.97</v>
      </c>
      <c r="J632" s="72">
        <f>G632*H632</f>
        <v>9300.6</v>
      </c>
      <c r="K632" s="72">
        <f>G632*I632</f>
        <v>11835.94</v>
      </c>
      <c r="L632" s="255"/>
    </row>
    <row r="633" spans="1:17" ht="30">
      <c r="A633" s="70" t="s">
        <v>804</v>
      </c>
      <c r="B633" s="70" t="s">
        <v>18</v>
      </c>
      <c r="C633" s="70" t="s">
        <v>19</v>
      </c>
      <c r="D633" s="70">
        <v>92362</v>
      </c>
      <c r="E633" s="71" t="s">
        <v>1090</v>
      </c>
      <c r="F633" s="70" t="s">
        <v>25</v>
      </c>
      <c r="G633" s="70">
        <v>106.72</v>
      </c>
      <c r="H633" s="72">
        <v>168.31</v>
      </c>
      <c r="I633" s="72">
        <v>214.19</v>
      </c>
      <c r="J633" s="72">
        <f t="shared" ref="J633:J644" si="70">G633*H633</f>
        <v>17962.0432</v>
      </c>
      <c r="K633" s="72">
        <f t="shared" ref="K633:K644" si="71">G633*I633</f>
        <v>22858.356799999998</v>
      </c>
    </row>
    <row r="634" spans="1:17" ht="45">
      <c r="A634" s="70" t="s">
        <v>805</v>
      </c>
      <c r="B634" s="70" t="s">
        <v>18</v>
      </c>
      <c r="C634" s="70" t="s">
        <v>23</v>
      </c>
      <c r="D634" s="70">
        <v>160603</v>
      </c>
      <c r="E634" s="71" t="s">
        <v>326</v>
      </c>
      <c r="F634" s="70" t="s">
        <v>66</v>
      </c>
      <c r="G634" s="70">
        <v>1</v>
      </c>
      <c r="H634" s="72">
        <v>994.3</v>
      </c>
      <c r="I634" s="72">
        <v>1265.3399999999999</v>
      </c>
      <c r="J634" s="72">
        <f t="shared" si="70"/>
        <v>994.3</v>
      </c>
      <c r="K634" s="72">
        <f t="shared" si="71"/>
        <v>1265.3399999999999</v>
      </c>
    </row>
    <row r="635" spans="1:17" ht="45">
      <c r="A635" s="70" t="s">
        <v>806</v>
      </c>
      <c r="B635" s="70" t="s">
        <v>18</v>
      </c>
      <c r="C635" s="70" t="s">
        <v>19</v>
      </c>
      <c r="D635" s="70">
        <v>101912</v>
      </c>
      <c r="E635" s="71" t="s">
        <v>328</v>
      </c>
      <c r="F635" s="70" t="s">
        <v>66</v>
      </c>
      <c r="G635" s="70">
        <v>6</v>
      </c>
      <c r="H635" s="72">
        <v>1773.67</v>
      </c>
      <c r="I635" s="72">
        <v>2257.17</v>
      </c>
      <c r="J635" s="72">
        <f t="shared" si="70"/>
        <v>10642.02</v>
      </c>
      <c r="K635" s="72">
        <f t="shared" si="71"/>
        <v>13543.02</v>
      </c>
    </row>
    <row r="636" spans="1:17">
      <c r="A636" s="70" t="s">
        <v>807</v>
      </c>
      <c r="B636" s="70" t="s">
        <v>18</v>
      </c>
      <c r="C636" s="70" t="s">
        <v>23</v>
      </c>
      <c r="D636" s="70">
        <v>160673</v>
      </c>
      <c r="E636" s="71" t="s">
        <v>330</v>
      </c>
      <c r="F636" s="70" t="s">
        <v>66</v>
      </c>
      <c r="G636" s="70">
        <v>1</v>
      </c>
      <c r="H636" s="72">
        <v>782.46</v>
      </c>
      <c r="I636" s="72">
        <v>995.75</v>
      </c>
      <c r="J636" s="72">
        <f t="shared" si="70"/>
        <v>782.46</v>
      </c>
      <c r="K636" s="72">
        <f t="shared" si="71"/>
        <v>995.75</v>
      </c>
    </row>
    <row r="637" spans="1:17" ht="30">
      <c r="A637" s="70" t="s">
        <v>808</v>
      </c>
      <c r="B637" s="70" t="s">
        <v>18</v>
      </c>
      <c r="C637" s="70" t="s">
        <v>23</v>
      </c>
      <c r="D637" s="70">
        <v>160674</v>
      </c>
      <c r="E637" s="71" t="s">
        <v>332</v>
      </c>
      <c r="F637" s="70" t="s">
        <v>66</v>
      </c>
      <c r="G637" s="70">
        <v>6</v>
      </c>
      <c r="H637" s="72">
        <v>82.69</v>
      </c>
      <c r="I637" s="72">
        <v>105.23</v>
      </c>
      <c r="J637" s="72">
        <f t="shared" si="70"/>
        <v>496.14</v>
      </c>
      <c r="K637" s="72">
        <f t="shared" si="71"/>
        <v>631.38</v>
      </c>
    </row>
    <row r="638" spans="1:17">
      <c r="A638" s="70" t="s">
        <v>809</v>
      </c>
      <c r="B638" s="70" t="s">
        <v>18</v>
      </c>
      <c r="C638" s="70" t="s">
        <v>23</v>
      </c>
      <c r="D638" s="70" t="s">
        <v>334</v>
      </c>
      <c r="E638" s="71" t="s">
        <v>335</v>
      </c>
      <c r="F638" s="70" t="s">
        <v>66</v>
      </c>
      <c r="G638" s="70">
        <v>6</v>
      </c>
      <c r="H638" s="72">
        <v>161.80000000000001</v>
      </c>
      <c r="I638" s="72">
        <v>205.9</v>
      </c>
      <c r="J638" s="72">
        <f t="shared" si="70"/>
        <v>970.80000000000007</v>
      </c>
      <c r="K638" s="72">
        <f t="shared" si="71"/>
        <v>1235.4000000000001</v>
      </c>
    </row>
    <row r="639" spans="1:17" ht="30">
      <c r="A639" s="70" t="s">
        <v>810</v>
      </c>
      <c r="B639" s="70" t="s">
        <v>18</v>
      </c>
      <c r="C639" s="70" t="s">
        <v>23</v>
      </c>
      <c r="D639" s="70">
        <v>160716</v>
      </c>
      <c r="E639" s="71" t="s">
        <v>337</v>
      </c>
      <c r="F639" s="70" t="s">
        <v>25</v>
      </c>
      <c r="G639" s="70">
        <v>24.8</v>
      </c>
      <c r="H639" s="72">
        <v>25.36</v>
      </c>
      <c r="I639" s="72">
        <v>32.270000000000003</v>
      </c>
      <c r="J639" s="72">
        <f t="shared" si="70"/>
        <v>628.928</v>
      </c>
      <c r="K639" s="72">
        <f t="shared" si="71"/>
        <v>800.29600000000005</v>
      </c>
    </row>
    <row r="640" spans="1:17" ht="30">
      <c r="A640" s="70" t="s">
        <v>811</v>
      </c>
      <c r="B640" s="70" t="s">
        <v>18</v>
      </c>
      <c r="C640" s="70" t="s">
        <v>116</v>
      </c>
      <c r="D640" s="70" t="s">
        <v>117</v>
      </c>
      <c r="E640" s="71" t="s">
        <v>118</v>
      </c>
      <c r="F640" s="70" t="s">
        <v>66</v>
      </c>
      <c r="G640" s="70">
        <v>19</v>
      </c>
      <c r="H640" s="72">
        <v>82.51</v>
      </c>
      <c r="I640" s="72">
        <v>105</v>
      </c>
      <c r="J640" s="72">
        <f t="shared" si="70"/>
        <v>1567.69</v>
      </c>
      <c r="K640" s="72">
        <f t="shared" si="71"/>
        <v>1995</v>
      </c>
    </row>
    <row r="641" spans="1:17">
      <c r="A641" s="70" t="s">
        <v>812</v>
      </c>
      <c r="B641" s="70" t="s">
        <v>18</v>
      </c>
      <c r="C641" s="70" t="s">
        <v>23</v>
      </c>
      <c r="D641" s="70">
        <v>210042</v>
      </c>
      <c r="E641" s="71" t="s">
        <v>108</v>
      </c>
      <c r="F641" s="70" t="s">
        <v>66</v>
      </c>
      <c r="G641" s="70">
        <v>32</v>
      </c>
      <c r="H641" s="72">
        <v>42.49</v>
      </c>
      <c r="I641" s="72">
        <v>54.07</v>
      </c>
      <c r="J641" s="72">
        <f t="shared" si="70"/>
        <v>1359.68</v>
      </c>
      <c r="K641" s="72">
        <f t="shared" si="71"/>
        <v>1730.24</v>
      </c>
    </row>
    <row r="642" spans="1:17" ht="30">
      <c r="A642" s="70" t="s">
        <v>813</v>
      </c>
      <c r="B642" s="70" t="s">
        <v>18</v>
      </c>
      <c r="C642" s="70" t="s">
        <v>23</v>
      </c>
      <c r="D642" s="70">
        <v>210043</v>
      </c>
      <c r="E642" s="71" t="s">
        <v>110</v>
      </c>
      <c r="F642" s="70" t="s">
        <v>66</v>
      </c>
      <c r="G642" s="70">
        <v>33</v>
      </c>
      <c r="H642" s="72">
        <v>27.63</v>
      </c>
      <c r="I642" s="72">
        <v>35.159999999999997</v>
      </c>
      <c r="J642" s="72">
        <f t="shared" si="70"/>
        <v>911.79</v>
      </c>
      <c r="K642" s="72">
        <f t="shared" si="71"/>
        <v>1160.28</v>
      </c>
    </row>
    <row r="643" spans="1:17">
      <c r="A643" s="70" t="s">
        <v>814</v>
      </c>
      <c r="B643" s="70" t="s">
        <v>18</v>
      </c>
      <c r="C643" s="70" t="s">
        <v>23</v>
      </c>
      <c r="D643" s="70">
        <v>53</v>
      </c>
      <c r="E643" s="71" t="s">
        <v>112</v>
      </c>
      <c r="F643" s="70" t="s">
        <v>66</v>
      </c>
      <c r="G643" s="70">
        <v>1</v>
      </c>
      <c r="H643" s="72">
        <v>47.9</v>
      </c>
      <c r="I643" s="72">
        <v>60.95</v>
      </c>
      <c r="J643" s="72">
        <f t="shared" si="70"/>
        <v>47.9</v>
      </c>
      <c r="K643" s="72">
        <f t="shared" si="71"/>
        <v>60.95</v>
      </c>
    </row>
    <row r="644" spans="1:17">
      <c r="A644" s="70" t="s">
        <v>815</v>
      </c>
      <c r="B644" s="70" t="s">
        <v>18</v>
      </c>
      <c r="C644" s="70" t="s">
        <v>23</v>
      </c>
      <c r="D644" s="70">
        <v>52</v>
      </c>
      <c r="E644" s="71" t="s">
        <v>114</v>
      </c>
      <c r="F644" s="70" t="s">
        <v>66</v>
      </c>
      <c r="G644" s="70">
        <v>19</v>
      </c>
      <c r="H644" s="72">
        <v>50.95</v>
      </c>
      <c r="I644" s="72">
        <v>64.83</v>
      </c>
      <c r="J644" s="72">
        <f t="shared" si="70"/>
        <v>968.05000000000007</v>
      </c>
      <c r="K644" s="72">
        <f t="shared" si="71"/>
        <v>1231.77</v>
      </c>
    </row>
    <row r="645" spans="1:17" ht="24.95" customHeight="1">
      <c r="A645" s="67" t="s">
        <v>816</v>
      </c>
      <c r="B645" s="67"/>
      <c r="C645" s="67"/>
      <c r="D645" s="67"/>
      <c r="E645" s="68" t="s">
        <v>585</v>
      </c>
      <c r="F645" s="67"/>
      <c r="G645" s="67"/>
      <c r="H645" s="69"/>
      <c r="I645" s="69"/>
      <c r="J645" s="69">
        <f>J646+J647</f>
        <v>1105.4866999999999</v>
      </c>
      <c r="K645" s="69">
        <f>K646+K647</f>
        <v>1406.7251999999999</v>
      </c>
    </row>
    <row r="646" spans="1:17">
      <c r="A646" s="70" t="s">
        <v>817</v>
      </c>
      <c r="B646" s="70" t="s">
        <v>18</v>
      </c>
      <c r="C646" s="70" t="s">
        <v>19</v>
      </c>
      <c r="D646" s="70">
        <v>93382</v>
      </c>
      <c r="E646" s="71" t="s">
        <v>267</v>
      </c>
      <c r="F646" s="70" t="s">
        <v>48</v>
      </c>
      <c r="G646" s="70">
        <v>16.059999999999999</v>
      </c>
      <c r="H646" s="72">
        <v>31.33</v>
      </c>
      <c r="I646" s="72">
        <v>39.869999999999997</v>
      </c>
      <c r="J646" s="72">
        <f>G646*H646</f>
        <v>503.1597999999999</v>
      </c>
      <c r="K646" s="72">
        <f>G646*I646</f>
        <v>640.31219999999996</v>
      </c>
    </row>
    <row r="647" spans="1:17" ht="45">
      <c r="A647" s="70" t="s">
        <v>818</v>
      </c>
      <c r="B647" s="70" t="s">
        <v>18</v>
      </c>
      <c r="C647" s="70" t="s">
        <v>19</v>
      </c>
      <c r="D647" s="70">
        <v>102988</v>
      </c>
      <c r="E647" s="71" t="s">
        <v>588</v>
      </c>
      <c r="F647" s="70" t="s">
        <v>21</v>
      </c>
      <c r="G647" s="70">
        <v>12.71</v>
      </c>
      <c r="H647" s="72">
        <v>47.39</v>
      </c>
      <c r="I647" s="72">
        <v>60.3</v>
      </c>
      <c r="J647" s="72">
        <f>G647*H647</f>
        <v>602.32690000000002</v>
      </c>
      <c r="K647" s="72">
        <f>G647*I647</f>
        <v>766.41300000000001</v>
      </c>
    </row>
    <row r="648" spans="1:17" ht="24.95" customHeight="1">
      <c r="A648" s="67" t="s">
        <v>819</v>
      </c>
      <c r="B648" s="67"/>
      <c r="C648" s="67"/>
      <c r="D648" s="67"/>
      <c r="E648" s="68" t="s">
        <v>120</v>
      </c>
      <c r="F648" s="67"/>
      <c r="G648" s="67"/>
      <c r="H648" s="69"/>
      <c r="I648" s="69"/>
      <c r="J648" s="69">
        <f>J649+J650+J651</f>
        <v>271.53900000000004</v>
      </c>
      <c r="K648" s="69">
        <f>K649+K650+K651</f>
        <v>345.05950000000001</v>
      </c>
    </row>
    <row r="649" spans="1:17">
      <c r="A649" s="70" t="s">
        <v>820</v>
      </c>
      <c r="B649" s="70" t="s">
        <v>18</v>
      </c>
      <c r="C649" s="70" t="s">
        <v>23</v>
      </c>
      <c r="D649" s="70">
        <v>101</v>
      </c>
      <c r="E649" s="71" t="s">
        <v>120</v>
      </c>
      <c r="F649" s="70" t="s">
        <v>21</v>
      </c>
      <c r="G649" s="70">
        <v>112.43</v>
      </c>
      <c r="H649" s="72">
        <v>1.3</v>
      </c>
      <c r="I649" s="72">
        <v>1.65</v>
      </c>
      <c r="J649" s="72">
        <f>G649*H649</f>
        <v>146.15900000000002</v>
      </c>
      <c r="K649" s="72">
        <f>G649*I649</f>
        <v>185.5095</v>
      </c>
    </row>
    <row r="650" spans="1:17" ht="45">
      <c r="A650" s="70" t="s">
        <v>821</v>
      </c>
      <c r="B650" s="70" t="s">
        <v>18</v>
      </c>
      <c r="C650" s="70" t="s">
        <v>19</v>
      </c>
      <c r="D650" s="70">
        <v>104479</v>
      </c>
      <c r="E650" s="71" t="s">
        <v>822</v>
      </c>
      <c r="F650" s="70" t="s">
        <v>66</v>
      </c>
      <c r="G650" s="70">
        <v>1</v>
      </c>
      <c r="H650" s="72">
        <v>121.26</v>
      </c>
      <c r="I650" s="72">
        <v>154.31</v>
      </c>
      <c r="J650" s="72">
        <f>G650*H650</f>
        <v>121.26</v>
      </c>
      <c r="K650" s="72">
        <f>G650*I650</f>
        <v>154.31</v>
      </c>
    </row>
    <row r="651" spans="1:17" ht="30">
      <c r="A651" s="70" t="s">
        <v>823</v>
      </c>
      <c r="B651" s="70" t="s">
        <v>18</v>
      </c>
      <c r="C651" s="70" t="s">
        <v>19</v>
      </c>
      <c r="D651" s="70">
        <v>91926</v>
      </c>
      <c r="E651" s="71" t="s">
        <v>824</v>
      </c>
      <c r="F651" s="70" t="s">
        <v>25</v>
      </c>
      <c r="G651" s="70">
        <v>1</v>
      </c>
      <c r="H651" s="72">
        <v>4.12</v>
      </c>
      <c r="I651" s="72">
        <v>5.24</v>
      </c>
      <c r="J651" s="72">
        <f>G651*H651</f>
        <v>4.12</v>
      </c>
      <c r="K651" s="72">
        <f>G651*I651</f>
        <v>5.24</v>
      </c>
    </row>
    <row r="652" spans="1:17" s="15" customFormat="1" ht="24.95" customHeight="1">
      <c r="A652" s="81">
        <v>9</v>
      </c>
      <c r="B652" s="64"/>
      <c r="C652" s="64"/>
      <c r="D652" s="64"/>
      <c r="E652" s="65" t="s">
        <v>936</v>
      </c>
      <c r="F652" s="64"/>
      <c r="G652" s="64"/>
      <c r="H652" s="66"/>
      <c r="I652" s="66"/>
      <c r="J652" s="66">
        <f>J653+J663+J675+J688+J692+J694+J734+J738+J743+J757+J764+J782</f>
        <v>576294.17680000013</v>
      </c>
      <c r="K652" s="66">
        <f>K653+K663+K675+K688+K692+K694+K734+K738+K743+K757+K764+K782</f>
        <v>733344.28989999997</v>
      </c>
      <c r="L652" s="258"/>
      <c r="M652" s="258"/>
      <c r="N652" s="258"/>
      <c r="O652" s="258"/>
      <c r="P652" s="258"/>
      <c r="Q652" s="258"/>
    </row>
    <row r="653" spans="1:17" customFormat="1" ht="24.95" customHeight="1">
      <c r="A653" s="82" t="s">
        <v>1091</v>
      </c>
      <c r="B653" s="82"/>
      <c r="C653" s="82"/>
      <c r="D653" s="82"/>
      <c r="E653" s="83" t="s">
        <v>16</v>
      </c>
      <c r="F653" s="82"/>
      <c r="G653" s="82"/>
      <c r="H653" s="84"/>
      <c r="I653" s="84"/>
      <c r="J653" s="84">
        <f>J654+J655+J656+J657+J658+J659+J660+J661+J662</f>
        <v>45261.835600000006</v>
      </c>
      <c r="K653" s="84">
        <f>K654+K655+K656+K657+K658+K659+K660+K661+K662</f>
        <v>57596.6152</v>
      </c>
      <c r="L653" s="252"/>
      <c r="M653" s="252"/>
      <c r="N653" s="252"/>
      <c r="O653" s="252"/>
      <c r="P653" s="252"/>
      <c r="Q653" s="252"/>
    </row>
    <row r="654" spans="1:17" customFormat="1" ht="30">
      <c r="A654" s="85" t="s">
        <v>937</v>
      </c>
      <c r="B654" s="70" t="s">
        <v>18</v>
      </c>
      <c r="C654" s="70" t="s">
        <v>19</v>
      </c>
      <c r="D654" s="70">
        <v>103689</v>
      </c>
      <c r="E654" s="71" t="s">
        <v>20</v>
      </c>
      <c r="F654" s="70" t="s">
        <v>21</v>
      </c>
      <c r="G654" s="70">
        <v>2.8</v>
      </c>
      <c r="H654" s="72">
        <v>303.36</v>
      </c>
      <c r="I654" s="72">
        <v>386.05</v>
      </c>
      <c r="J654" s="72">
        <f>G654*H654</f>
        <v>849.40800000000002</v>
      </c>
      <c r="K654" s="72">
        <f>G654*I654</f>
        <v>1080.94</v>
      </c>
      <c r="L654" s="252"/>
      <c r="M654" s="252"/>
      <c r="N654" s="252"/>
      <c r="O654" s="252"/>
      <c r="P654" s="252"/>
      <c r="Q654" s="252"/>
    </row>
    <row r="655" spans="1:17" customFormat="1">
      <c r="A655" s="85" t="s">
        <v>1092</v>
      </c>
      <c r="B655" s="70" t="s">
        <v>18</v>
      </c>
      <c r="C655" s="70" t="s">
        <v>23</v>
      </c>
      <c r="D655" s="70">
        <v>160715</v>
      </c>
      <c r="E655" s="71" t="s">
        <v>24</v>
      </c>
      <c r="F655" s="70" t="s">
        <v>25</v>
      </c>
      <c r="G655" s="70">
        <v>40</v>
      </c>
      <c r="H655" s="72">
        <v>55.51</v>
      </c>
      <c r="I655" s="72">
        <v>70.64</v>
      </c>
      <c r="J655" s="72">
        <f t="shared" ref="J655:J662" si="72">G655*H655</f>
        <v>2220.4</v>
      </c>
      <c r="K655" s="72">
        <f t="shared" ref="K655:K662" si="73">G655*I655</f>
        <v>2825.6</v>
      </c>
      <c r="L655" s="252"/>
      <c r="M655" s="252"/>
      <c r="N655" s="252"/>
      <c r="O655" s="252"/>
      <c r="P655" s="252"/>
      <c r="Q655" s="252"/>
    </row>
    <row r="656" spans="1:17" customFormat="1" ht="30">
      <c r="A656" s="85" t="s">
        <v>938</v>
      </c>
      <c r="B656" s="70" t="s">
        <v>18</v>
      </c>
      <c r="C656" s="70" t="s">
        <v>19</v>
      </c>
      <c r="D656" s="70">
        <v>93584</v>
      </c>
      <c r="E656" s="71" t="s">
        <v>27</v>
      </c>
      <c r="F656" s="70" t="s">
        <v>21</v>
      </c>
      <c r="G656" s="70">
        <v>9</v>
      </c>
      <c r="H656" s="72">
        <v>839.45</v>
      </c>
      <c r="I656" s="72">
        <v>1068.28</v>
      </c>
      <c r="J656" s="72">
        <f t="shared" si="72"/>
        <v>7555.05</v>
      </c>
      <c r="K656" s="72">
        <f t="shared" si="73"/>
        <v>9614.52</v>
      </c>
      <c r="L656" s="252"/>
      <c r="M656" s="252"/>
      <c r="N656" s="252"/>
      <c r="O656" s="252"/>
      <c r="P656" s="252"/>
      <c r="Q656" s="252"/>
    </row>
    <row r="657" spans="1:17" customFormat="1">
      <c r="A657" s="85" t="s">
        <v>939</v>
      </c>
      <c r="B657" s="70" t="s">
        <v>18</v>
      </c>
      <c r="C657" s="70" t="s">
        <v>23</v>
      </c>
      <c r="D657" s="70">
        <v>339</v>
      </c>
      <c r="E657" s="71" t="s">
        <v>33</v>
      </c>
      <c r="F657" s="70" t="s">
        <v>21</v>
      </c>
      <c r="G657" s="70">
        <v>92.16</v>
      </c>
      <c r="H657" s="72">
        <v>48.94</v>
      </c>
      <c r="I657" s="72">
        <v>62.28</v>
      </c>
      <c r="J657" s="72">
        <f t="shared" si="72"/>
        <v>4510.3103999999994</v>
      </c>
      <c r="K657" s="72">
        <f t="shared" si="73"/>
        <v>5739.7248</v>
      </c>
      <c r="L657" s="252"/>
      <c r="M657" s="252"/>
      <c r="N657" s="252"/>
      <c r="O657" s="252"/>
      <c r="P657" s="252"/>
      <c r="Q657" s="252"/>
    </row>
    <row r="658" spans="1:17" s="97" customFormat="1">
      <c r="A658" s="85" t="s">
        <v>940</v>
      </c>
      <c r="B658" s="98" t="s">
        <v>18</v>
      </c>
      <c r="C658" s="98" t="s">
        <v>23</v>
      </c>
      <c r="D658" s="98">
        <v>38</v>
      </c>
      <c r="E658" s="99" t="s">
        <v>195</v>
      </c>
      <c r="F658" s="98" t="s">
        <v>21</v>
      </c>
      <c r="G658" s="98">
        <v>125.48</v>
      </c>
      <c r="H658" s="100">
        <v>47.61</v>
      </c>
      <c r="I658" s="100">
        <v>60.58</v>
      </c>
      <c r="J658" s="72">
        <f t="shared" si="72"/>
        <v>5974.1028000000006</v>
      </c>
      <c r="K658" s="72">
        <f t="shared" si="73"/>
        <v>7601.5784000000003</v>
      </c>
      <c r="L658" s="249"/>
      <c r="M658" s="249"/>
      <c r="N658" s="249"/>
      <c r="O658" s="249"/>
      <c r="P658" s="249"/>
      <c r="Q658" s="249"/>
    </row>
    <row r="659" spans="1:17" s="97" customFormat="1">
      <c r="A659" s="85" t="s">
        <v>941</v>
      </c>
      <c r="B659" s="98" t="s">
        <v>18</v>
      </c>
      <c r="C659" s="98" t="s">
        <v>23</v>
      </c>
      <c r="D659" s="98">
        <v>600</v>
      </c>
      <c r="E659" s="99" t="s">
        <v>197</v>
      </c>
      <c r="F659" s="98" t="s">
        <v>21</v>
      </c>
      <c r="G659" s="98">
        <v>59.36</v>
      </c>
      <c r="H659" s="100">
        <v>47.61</v>
      </c>
      <c r="I659" s="100">
        <v>60.58</v>
      </c>
      <c r="J659" s="72">
        <f t="shared" si="72"/>
        <v>2826.1295999999998</v>
      </c>
      <c r="K659" s="72">
        <f t="shared" si="73"/>
        <v>3596.0288</v>
      </c>
      <c r="L659" s="249"/>
      <c r="M659" s="249"/>
      <c r="N659" s="249"/>
      <c r="O659" s="249"/>
      <c r="P659" s="249"/>
      <c r="Q659" s="249"/>
    </row>
    <row r="660" spans="1:17" customFormat="1">
      <c r="A660" s="85" t="s">
        <v>1286</v>
      </c>
      <c r="B660" s="70" t="s">
        <v>18</v>
      </c>
      <c r="C660" s="70" t="s">
        <v>23</v>
      </c>
      <c r="D660" s="70">
        <v>160676</v>
      </c>
      <c r="E660" s="71" t="s">
        <v>200</v>
      </c>
      <c r="F660" s="70" t="s">
        <v>25</v>
      </c>
      <c r="G660" s="70">
        <v>139.44</v>
      </c>
      <c r="H660" s="72">
        <v>49.05</v>
      </c>
      <c r="I660" s="72">
        <v>62.42</v>
      </c>
      <c r="J660" s="72">
        <f t="shared" si="72"/>
        <v>6839.5319999999992</v>
      </c>
      <c r="K660" s="72">
        <f t="shared" si="73"/>
        <v>8703.8448000000008</v>
      </c>
      <c r="L660" s="252"/>
      <c r="M660" s="252"/>
      <c r="N660" s="252"/>
      <c r="O660" s="252"/>
      <c r="P660" s="252"/>
      <c r="Q660" s="252"/>
    </row>
    <row r="661" spans="1:17" s="169" customFormat="1">
      <c r="A661" s="85" t="s">
        <v>1287</v>
      </c>
      <c r="B661" s="85" t="s">
        <v>18</v>
      </c>
      <c r="C661" s="85" t="s">
        <v>23</v>
      </c>
      <c r="D661" s="161">
        <v>210054</v>
      </c>
      <c r="E661" s="85" t="s">
        <v>1293</v>
      </c>
      <c r="F661" s="85" t="s">
        <v>25</v>
      </c>
      <c r="G661" s="85">
        <v>125.48</v>
      </c>
      <c r="H661" s="170">
        <v>47.61</v>
      </c>
      <c r="I661" s="170">
        <v>60.58</v>
      </c>
      <c r="J661" s="160">
        <f t="shared" si="72"/>
        <v>5974.1028000000006</v>
      </c>
      <c r="K661" s="160">
        <f t="shared" si="73"/>
        <v>7601.5784000000003</v>
      </c>
      <c r="L661" s="249"/>
      <c r="M661" s="249"/>
      <c r="N661" s="249"/>
      <c r="O661" s="249"/>
      <c r="P661" s="249"/>
      <c r="Q661" s="249"/>
    </row>
    <row r="662" spans="1:17" customFormat="1">
      <c r="A662" s="85" t="s">
        <v>1296</v>
      </c>
      <c r="B662" s="70" t="s">
        <v>29</v>
      </c>
      <c r="C662" s="70" t="s">
        <v>19</v>
      </c>
      <c r="D662" s="70">
        <v>2707</v>
      </c>
      <c r="E662" s="71" t="s">
        <v>30</v>
      </c>
      <c r="F662" s="70" t="s">
        <v>31</v>
      </c>
      <c r="G662" s="70">
        <v>80</v>
      </c>
      <c r="H662" s="72">
        <v>106.41</v>
      </c>
      <c r="I662" s="72">
        <v>135.41</v>
      </c>
      <c r="J662" s="72">
        <f t="shared" si="72"/>
        <v>8512.7999999999993</v>
      </c>
      <c r="K662" s="72">
        <f t="shared" si="73"/>
        <v>10832.8</v>
      </c>
      <c r="L662" s="252"/>
      <c r="M662" s="252"/>
      <c r="N662" s="252"/>
      <c r="O662" s="252"/>
      <c r="P662" s="252"/>
      <c r="Q662" s="252"/>
    </row>
    <row r="663" spans="1:17" customFormat="1" ht="24.95" customHeight="1">
      <c r="A663" s="82" t="s">
        <v>942</v>
      </c>
      <c r="B663" s="82"/>
      <c r="C663" s="82"/>
      <c r="D663" s="82"/>
      <c r="E663" s="83" t="s">
        <v>35</v>
      </c>
      <c r="F663" s="82"/>
      <c r="G663" s="82"/>
      <c r="H663" s="84"/>
      <c r="I663" s="84"/>
      <c r="J663" s="84">
        <f>J664+J665+J666+J667+J668+J669+J670+J671+J672+J673+J674</f>
        <v>4642.4688999999998</v>
      </c>
      <c r="K663" s="84">
        <f>K664+K665+K666+K667+K668+K669+K670+K671+K672+K673+K674</f>
        <v>5907.1841999999997</v>
      </c>
      <c r="L663" s="252"/>
      <c r="M663" s="252"/>
      <c r="N663" s="252"/>
      <c r="O663" s="252"/>
      <c r="P663" s="252"/>
      <c r="Q663" s="252"/>
    </row>
    <row r="664" spans="1:17" customFormat="1">
      <c r="A664" s="85" t="s">
        <v>1093</v>
      </c>
      <c r="B664" s="70" t="s">
        <v>18</v>
      </c>
      <c r="C664" s="70" t="s">
        <v>19</v>
      </c>
      <c r="D664" s="70">
        <v>97644</v>
      </c>
      <c r="E664" s="71" t="s">
        <v>37</v>
      </c>
      <c r="F664" s="70" t="s">
        <v>21</v>
      </c>
      <c r="G664" s="70">
        <v>16.59</v>
      </c>
      <c r="H664" s="72">
        <v>7.94</v>
      </c>
      <c r="I664" s="72">
        <v>10.1</v>
      </c>
      <c r="J664" s="72">
        <f>G664*H664</f>
        <v>131.72460000000001</v>
      </c>
      <c r="K664" s="72">
        <f>G664*I664</f>
        <v>167.559</v>
      </c>
      <c r="L664" s="252"/>
      <c r="M664" s="252"/>
      <c r="N664" s="252"/>
      <c r="O664" s="252"/>
      <c r="P664" s="252"/>
      <c r="Q664" s="252"/>
    </row>
    <row r="665" spans="1:17" customFormat="1">
      <c r="A665" s="85" t="s">
        <v>1094</v>
      </c>
      <c r="B665" s="70" t="s">
        <v>18</v>
      </c>
      <c r="C665" s="70" t="s">
        <v>19</v>
      </c>
      <c r="D665" s="70">
        <v>97645</v>
      </c>
      <c r="E665" s="71" t="s">
        <v>39</v>
      </c>
      <c r="F665" s="70" t="s">
        <v>21</v>
      </c>
      <c r="G665" s="70">
        <v>35.340000000000003</v>
      </c>
      <c r="H665" s="72">
        <v>28.59</v>
      </c>
      <c r="I665" s="72">
        <v>36.380000000000003</v>
      </c>
      <c r="J665" s="72">
        <f t="shared" ref="J665:J674" si="74">G665*H665</f>
        <v>1010.3706000000001</v>
      </c>
      <c r="K665" s="72">
        <f t="shared" ref="K665:K674" si="75">G665*I665</f>
        <v>1285.6692000000003</v>
      </c>
      <c r="L665" s="252"/>
      <c r="M665" s="259"/>
      <c r="N665" s="252"/>
      <c r="O665" s="252"/>
      <c r="P665" s="252"/>
      <c r="Q665" s="252"/>
    </row>
    <row r="666" spans="1:17" customFormat="1">
      <c r="A666" s="85" t="s">
        <v>1095</v>
      </c>
      <c r="B666" s="70" t="s">
        <v>18</v>
      </c>
      <c r="C666" s="70" t="s">
        <v>23</v>
      </c>
      <c r="D666" s="70">
        <v>72</v>
      </c>
      <c r="E666" s="71" t="s">
        <v>43</v>
      </c>
      <c r="F666" s="70" t="s">
        <v>25</v>
      </c>
      <c r="G666" s="70">
        <v>38.03</v>
      </c>
      <c r="H666" s="72">
        <v>3.91</v>
      </c>
      <c r="I666" s="72">
        <v>4.97</v>
      </c>
      <c r="J666" s="72">
        <f t="shared" si="74"/>
        <v>148.69730000000001</v>
      </c>
      <c r="K666" s="72">
        <f t="shared" si="75"/>
        <v>189.00909999999999</v>
      </c>
      <c r="L666" s="252"/>
      <c r="M666" s="252"/>
      <c r="N666" s="252"/>
      <c r="O666" s="252"/>
      <c r="P666" s="252"/>
      <c r="Q666" s="252"/>
    </row>
    <row r="667" spans="1:17" customFormat="1">
      <c r="A667" s="85" t="s">
        <v>1096</v>
      </c>
      <c r="B667" s="70" t="s">
        <v>18</v>
      </c>
      <c r="C667" s="70" t="s">
        <v>23</v>
      </c>
      <c r="D667" s="70">
        <v>160690</v>
      </c>
      <c r="E667" s="71" t="s">
        <v>41</v>
      </c>
      <c r="F667" s="70" t="s">
        <v>21</v>
      </c>
      <c r="G667" s="70">
        <v>12.84</v>
      </c>
      <c r="H667" s="72">
        <v>3.91</v>
      </c>
      <c r="I667" s="72">
        <v>4.97</v>
      </c>
      <c r="J667" s="72">
        <f t="shared" si="74"/>
        <v>50.2044</v>
      </c>
      <c r="K667" s="72">
        <f t="shared" si="75"/>
        <v>63.814799999999998</v>
      </c>
      <c r="L667" s="252"/>
      <c r="M667" s="252"/>
      <c r="N667" s="252"/>
      <c r="O667" s="252"/>
      <c r="P667" s="252"/>
      <c r="Q667" s="252"/>
    </row>
    <row r="668" spans="1:17" customFormat="1" ht="30">
      <c r="A668" s="85" t="s">
        <v>1097</v>
      </c>
      <c r="B668" s="70" t="s">
        <v>18</v>
      </c>
      <c r="C668" s="70" t="s">
        <v>19</v>
      </c>
      <c r="D668" s="70">
        <v>97622</v>
      </c>
      <c r="E668" s="71" t="s">
        <v>54</v>
      </c>
      <c r="F668" s="70" t="s">
        <v>48</v>
      </c>
      <c r="G668" s="70">
        <v>6.24</v>
      </c>
      <c r="H668" s="72">
        <v>49.55</v>
      </c>
      <c r="I668" s="72">
        <v>63.05</v>
      </c>
      <c r="J668" s="72">
        <f t="shared" si="74"/>
        <v>309.19200000000001</v>
      </c>
      <c r="K668" s="72">
        <f t="shared" si="75"/>
        <v>393.43200000000002</v>
      </c>
      <c r="L668" s="255"/>
      <c r="M668" s="253"/>
      <c r="N668" s="252"/>
      <c r="O668" s="252"/>
      <c r="P668" s="252"/>
      <c r="Q668" s="252"/>
    </row>
    <row r="669" spans="1:17" customFormat="1" ht="30">
      <c r="A669" s="85" t="s">
        <v>1098</v>
      </c>
      <c r="B669" s="70" t="s">
        <v>18</v>
      </c>
      <c r="C669" s="70" t="s">
        <v>19</v>
      </c>
      <c r="D669" s="70">
        <v>97629</v>
      </c>
      <c r="E669" s="71" t="s">
        <v>47</v>
      </c>
      <c r="F669" s="70" t="s">
        <v>48</v>
      </c>
      <c r="G669" s="70">
        <v>7.89</v>
      </c>
      <c r="H669" s="72">
        <v>125.88</v>
      </c>
      <c r="I669" s="72">
        <v>160.19</v>
      </c>
      <c r="J669" s="72">
        <f t="shared" si="74"/>
        <v>993.19319999999993</v>
      </c>
      <c r="K669" s="72">
        <f t="shared" si="75"/>
        <v>1263.8990999999999</v>
      </c>
      <c r="L669" s="252"/>
      <c r="M669" s="252"/>
      <c r="N669" s="252"/>
      <c r="O669" s="252"/>
      <c r="P669" s="252"/>
      <c r="Q669" s="252"/>
    </row>
    <row r="670" spans="1:17" customFormat="1" ht="30">
      <c r="A670" s="85" t="s">
        <v>1099</v>
      </c>
      <c r="B670" s="70" t="s">
        <v>18</v>
      </c>
      <c r="C670" s="70" t="s">
        <v>19</v>
      </c>
      <c r="D670" s="70">
        <v>97655</v>
      </c>
      <c r="E670" s="71" t="s">
        <v>50</v>
      </c>
      <c r="F670" s="70" t="s">
        <v>21</v>
      </c>
      <c r="G670" s="70">
        <v>13.64</v>
      </c>
      <c r="H670" s="72">
        <v>30.8</v>
      </c>
      <c r="I670" s="72">
        <v>39.19</v>
      </c>
      <c r="J670" s="72">
        <f t="shared" si="74"/>
        <v>420.11200000000002</v>
      </c>
      <c r="K670" s="72">
        <f t="shared" si="75"/>
        <v>534.55160000000001</v>
      </c>
      <c r="L670" s="252"/>
      <c r="M670" s="252"/>
      <c r="N670" s="252"/>
      <c r="O670" s="252"/>
      <c r="P670" s="252"/>
      <c r="Q670" s="252"/>
    </row>
    <row r="671" spans="1:17" customFormat="1" ht="30">
      <c r="A671" s="85" t="s">
        <v>1100</v>
      </c>
      <c r="B671" s="70" t="s">
        <v>18</v>
      </c>
      <c r="C671" s="70" t="s">
        <v>19</v>
      </c>
      <c r="D671" s="70">
        <v>97647</v>
      </c>
      <c r="E671" s="71" t="s">
        <v>52</v>
      </c>
      <c r="F671" s="70" t="s">
        <v>21</v>
      </c>
      <c r="G671" s="70">
        <v>13.64</v>
      </c>
      <c r="H671" s="72">
        <v>2.95</v>
      </c>
      <c r="I671" s="72">
        <v>3.75</v>
      </c>
      <c r="J671" s="72">
        <f t="shared" si="74"/>
        <v>40.238000000000007</v>
      </c>
      <c r="K671" s="72">
        <f t="shared" si="75"/>
        <v>51.150000000000006</v>
      </c>
      <c r="L671" s="252"/>
      <c r="M671" s="252"/>
      <c r="N671" s="252"/>
      <c r="O671" s="252"/>
      <c r="P671" s="252"/>
      <c r="Q671" s="252"/>
    </row>
    <row r="672" spans="1:17" customFormat="1">
      <c r="A672" s="85" t="s">
        <v>1101</v>
      </c>
      <c r="B672" s="70" t="s">
        <v>18</v>
      </c>
      <c r="C672" s="70" t="s">
        <v>23</v>
      </c>
      <c r="D672" s="70">
        <v>210049</v>
      </c>
      <c r="E672" s="71" t="s">
        <v>922</v>
      </c>
      <c r="F672" s="70" t="s">
        <v>66</v>
      </c>
      <c r="G672" s="70">
        <v>8</v>
      </c>
      <c r="H672" s="72">
        <v>12.23</v>
      </c>
      <c r="I672" s="72">
        <v>15.56</v>
      </c>
      <c r="J672" s="72">
        <f t="shared" si="74"/>
        <v>97.84</v>
      </c>
      <c r="K672" s="72">
        <f t="shared" si="75"/>
        <v>124.48</v>
      </c>
      <c r="L672" s="252"/>
      <c r="M672" s="252"/>
      <c r="N672" s="252"/>
      <c r="O672" s="252"/>
      <c r="P672" s="252"/>
      <c r="Q672" s="252"/>
    </row>
    <row r="673" spans="1:17" customFormat="1">
      <c r="A673" s="85" t="s">
        <v>1102</v>
      </c>
      <c r="B673" s="70" t="s">
        <v>18</v>
      </c>
      <c r="C673" s="70" t="s">
        <v>829</v>
      </c>
      <c r="D673" s="70">
        <v>22911</v>
      </c>
      <c r="E673" s="71" t="s">
        <v>60</v>
      </c>
      <c r="F673" s="70" t="s">
        <v>61</v>
      </c>
      <c r="G673" s="70">
        <v>17.86</v>
      </c>
      <c r="H673" s="72">
        <v>63.88</v>
      </c>
      <c r="I673" s="72">
        <v>81.290000000000006</v>
      </c>
      <c r="J673" s="72">
        <f t="shared" si="74"/>
        <v>1140.8968</v>
      </c>
      <c r="K673" s="72">
        <f t="shared" si="75"/>
        <v>1451.8394000000001</v>
      </c>
      <c r="L673" s="252"/>
      <c r="M673" s="252"/>
      <c r="N673" s="252"/>
      <c r="O673" s="252"/>
      <c r="P673" s="252"/>
      <c r="Q673" s="252"/>
    </row>
    <row r="674" spans="1:17" customFormat="1">
      <c r="A674" s="85" t="s">
        <v>1103</v>
      </c>
      <c r="B674" s="70" t="s">
        <v>29</v>
      </c>
      <c r="C674" s="70" t="s">
        <v>56</v>
      </c>
      <c r="D674" s="70">
        <v>7962</v>
      </c>
      <c r="E674" s="71" t="s">
        <v>57</v>
      </c>
      <c r="F674" s="70" t="s">
        <v>58</v>
      </c>
      <c r="G674" s="70">
        <v>1</v>
      </c>
      <c r="H674" s="72">
        <v>300</v>
      </c>
      <c r="I674" s="72">
        <v>381.78</v>
      </c>
      <c r="J674" s="72">
        <f t="shared" si="74"/>
        <v>300</v>
      </c>
      <c r="K674" s="72">
        <f t="shared" si="75"/>
        <v>381.78</v>
      </c>
      <c r="L674" s="252"/>
      <c r="M674" s="252"/>
      <c r="N674" s="252"/>
      <c r="O674" s="252"/>
      <c r="P674" s="252"/>
      <c r="Q674" s="252"/>
    </row>
    <row r="675" spans="1:17" customFormat="1" ht="24.95" customHeight="1">
      <c r="A675" s="82" t="s">
        <v>943</v>
      </c>
      <c r="B675" s="82"/>
      <c r="C675" s="82"/>
      <c r="D675" s="82"/>
      <c r="E675" s="83" t="s">
        <v>63</v>
      </c>
      <c r="F675" s="82"/>
      <c r="G675" s="82"/>
      <c r="H675" s="84"/>
      <c r="I675" s="84"/>
      <c r="J675" s="84">
        <f>J676+J677+J678+J679+J680+J681+J682+J683+J684+J685+J686+J687</f>
        <v>51212.066900000005</v>
      </c>
      <c r="K675" s="84">
        <f>K676+K677+K678+K679+K680+K681+K682+K683+K684+K685+K686+K687</f>
        <v>65171.869900000012</v>
      </c>
      <c r="L675" s="259"/>
      <c r="M675" s="252"/>
      <c r="N675" s="252"/>
      <c r="O675" s="252"/>
      <c r="P675" s="252"/>
      <c r="Q675" s="252"/>
    </row>
    <row r="676" spans="1:17" customFormat="1">
      <c r="A676" s="85" t="s">
        <v>1104</v>
      </c>
      <c r="B676" s="70" t="s">
        <v>18</v>
      </c>
      <c r="C676" s="70" t="s">
        <v>23</v>
      </c>
      <c r="D676" s="70">
        <v>110476</v>
      </c>
      <c r="E676" s="71" t="s">
        <v>221</v>
      </c>
      <c r="F676" s="70" t="s">
        <v>66</v>
      </c>
      <c r="G676" s="73">
        <v>2</v>
      </c>
      <c r="H676" s="72">
        <v>963.7</v>
      </c>
      <c r="I676" s="72">
        <v>1226.4000000000001</v>
      </c>
      <c r="J676" s="72">
        <f>G676*H676</f>
        <v>1927.4</v>
      </c>
      <c r="K676" s="72">
        <f>G676*I676</f>
        <v>2452.8000000000002</v>
      </c>
      <c r="L676" s="255"/>
      <c r="M676" s="249"/>
      <c r="N676" s="252"/>
      <c r="O676" s="252"/>
      <c r="P676" s="252"/>
      <c r="Q676" s="252"/>
    </row>
    <row r="677" spans="1:17" customFormat="1" ht="30">
      <c r="A677" s="85" t="s">
        <v>1105</v>
      </c>
      <c r="B677" s="70" t="s">
        <v>18</v>
      </c>
      <c r="C677" s="70" t="s">
        <v>23</v>
      </c>
      <c r="D677" s="70">
        <v>210053</v>
      </c>
      <c r="E677" s="71" t="s">
        <v>1106</v>
      </c>
      <c r="F677" s="70" t="s">
        <v>66</v>
      </c>
      <c r="G677" s="165">
        <v>8</v>
      </c>
      <c r="H677" s="72">
        <v>2100.04</v>
      </c>
      <c r="I677" s="72">
        <v>2672.51</v>
      </c>
      <c r="J677" s="72">
        <f t="shared" ref="J677:J687" si="76">G677*H677</f>
        <v>16800.32</v>
      </c>
      <c r="K677" s="75">
        <f t="shared" ref="K677:K687" si="77">G677*I677</f>
        <v>21380.080000000002</v>
      </c>
      <c r="L677" s="256"/>
      <c r="M677" s="252"/>
      <c r="N677" s="252"/>
      <c r="O677" s="252"/>
      <c r="P677" s="252"/>
      <c r="Q677" s="252"/>
    </row>
    <row r="678" spans="1:17" customFormat="1">
      <c r="A678" s="85" t="s">
        <v>1107</v>
      </c>
      <c r="B678" s="70" t="s">
        <v>18</v>
      </c>
      <c r="C678" s="70" t="s">
        <v>19</v>
      </c>
      <c r="D678" s="70">
        <v>100701</v>
      </c>
      <c r="E678" s="71" t="s">
        <v>933</v>
      </c>
      <c r="F678" s="70" t="s">
        <v>21</v>
      </c>
      <c r="G678" s="165">
        <v>9.66</v>
      </c>
      <c r="H678" s="72">
        <v>568.1</v>
      </c>
      <c r="I678" s="72">
        <v>722.96</v>
      </c>
      <c r="J678" s="72">
        <f t="shared" si="76"/>
        <v>5487.8460000000005</v>
      </c>
      <c r="K678" s="75">
        <f t="shared" si="77"/>
        <v>6983.7936000000009</v>
      </c>
      <c r="L678" s="256"/>
      <c r="M678" s="252"/>
      <c r="N678" s="252"/>
      <c r="O678" s="252"/>
      <c r="P678" s="252"/>
      <c r="Q678" s="252"/>
    </row>
    <row r="679" spans="1:17" customFormat="1" ht="30">
      <c r="A679" s="85" t="s">
        <v>1108</v>
      </c>
      <c r="B679" s="70" t="s">
        <v>18</v>
      </c>
      <c r="C679" s="70" t="s">
        <v>19</v>
      </c>
      <c r="D679" s="70">
        <v>100698</v>
      </c>
      <c r="E679" s="71" t="s">
        <v>944</v>
      </c>
      <c r="F679" s="70" t="s">
        <v>66</v>
      </c>
      <c r="G679" s="165">
        <v>6</v>
      </c>
      <c r="H679" s="72">
        <v>68.989999999999995</v>
      </c>
      <c r="I679" s="72">
        <v>87.79</v>
      </c>
      <c r="J679" s="72">
        <f t="shared" si="76"/>
        <v>413.93999999999994</v>
      </c>
      <c r="K679" s="75">
        <f t="shared" si="77"/>
        <v>526.74</v>
      </c>
      <c r="L679" s="256"/>
      <c r="M679" s="252"/>
      <c r="N679" s="252"/>
      <c r="O679" s="252"/>
      <c r="P679" s="252"/>
      <c r="Q679" s="252"/>
    </row>
    <row r="680" spans="1:17" customFormat="1" ht="30">
      <c r="A680" s="85" t="s">
        <v>1109</v>
      </c>
      <c r="B680" s="70" t="s">
        <v>18</v>
      </c>
      <c r="C680" s="70" t="s">
        <v>19</v>
      </c>
      <c r="D680" s="70">
        <v>100695</v>
      </c>
      <c r="E680" s="71" t="s">
        <v>945</v>
      </c>
      <c r="F680" s="70" t="s">
        <v>66</v>
      </c>
      <c r="G680" s="165">
        <v>2</v>
      </c>
      <c r="H680" s="72">
        <v>51.61</v>
      </c>
      <c r="I680" s="72">
        <v>65.67</v>
      </c>
      <c r="J680" s="72">
        <f t="shared" si="76"/>
        <v>103.22</v>
      </c>
      <c r="K680" s="75">
        <f t="shared" si="77"/>
        <v>131.34</v>
      </c>
      <c r="L680" s="256"/>
      <c r="M680" s="252"/>
      <c r="N680" s="252"/>
      <c r="O680" s="252"/>
      <c r="P680" s="252"/>
      <c r="Q680" s="252"/>
    </row>
    <row r="681" spans="1:17" customFormat="1">
      <c r="A681" s="85" t="s">
        <v>1110</v>
      </c>
      <c r="B681" s="70" t="s">
        <v>18</v>
      </c>
      <c r="C681" s="70" t="s">
        <v>23</v>
      </c>
      <c r="D681" s="70">
        <v>160719</v>
      </c>
      <c r="E681" s="71" t="s">
        <v>946</v>
      </c>
      <c r="F681" s="70" t="s">
        <v>21</v>
      </c>
      <c r="G681" s="165">
        <v>8.82</v>
      </c>
      <c r="H681" s="72">
        <v>162.65</v>
      </c>
      <c r="I681" s="72">
        <v>206.98</v>
      </c>
      <c r="J681" s="72">
        <f t="shared" si="76"/>
        <v>1434.5730000000001</v>
      </c>
      <c r="K681" s="75">
        <f t="shared" si="77"/>
        <v>1825.5636</v>
      </c>
      <c r="L681" s="256"/>
      <c r="M681" s="252"/>
      <c r="N681" s="252"/>
      <c r="O681" s="252"/>
      <c r="P681" s="252"/>
      <c r="Q681" s="252"/>
    </row>
    <row r="682" spans="1:17" customFormat="1">
      <c r="A682" s="85" t="s">
        <v>1111</v>
      </c>
      <c r="B682" s="70" t="s">
        <v>18</v>
      </c>
      <c r="C682" s="70" t="s">
        <v>23</v>
      </c>
      <c r="D682" s="70">
        <v>160718</v>
      </c>
      <c r="E682" s="71" t="s">
        <v>947</v>
      </c>
      <c r="F682" s="70" t="s">
        <v>25</v>
      </c>
      <c r="G682" s="165">
        <v>5.25</v>
      </c>
      <c r="H682" s="72">
        <v>6.75</v>
      </c>
      <c r="I682" s="72">
        <v>8.59</v>
      </c>
      <c r="J682" s="72">
        <f t="shared" si="76"/>
        <v>35.4375</v>
      </c>
      <c r="K682" s="75">
        <f t="shared" si="77"/>
        <v>45.097499999999997</v>
      </c>
      <c r="L682" s="260"/>
      <c r="M682" s="252"/>
      <c r="N682" s="252"/>
      <c r="O682" s="252"/>
      <c r="P682" s="252"/>
      <c r="Q682" s="252"/>
    </row>
    <row r="683" spans="1:17" customFormat="1">
      <c r="A683" s="85" t="s">
        <v>1112</v>
      </c>
      <c r="B683" s="70" t="s">
        <v>18</v>
      </c>
      <c r="C683" s="70" t="s">
        <v>23</v>
      </c>
      <c r="D683" s="70">
        <v>160717</v>
      </c>
      <c r="E683" s="71" t="s">
        <v>948</v>
      </c>
      <c r="F683" s="70" t="s">
        <v>21</v>
      </c>
      <c r="G683" s="165">
        <v>14.44</v>
      </c>
      <c r="H683" s="72">
        <v>94.74</v>
      </c>
      <c r="I683" s="72">
        <v>120.56</v>
      </c>
      <c r="J683" s="72">
        <f t="shared" si="76"/>
        <v>1368.0455999999999</v>
      </c>
      <c r="K683" s="75">
        <f t="shared" si="77"/>
        <v>1740.8863999999999</v>
      </c>
      <c r="L683" s="256"/>
      <c r="M683" s="252"/>
      <c r="N683" s="252"/>
      <c r="O683" s="252"/>
      <c r="P683" s="252"/>
      <c r="Q683" s="252"/>
    </row>
    <row r="684" spans="1:17" customFormat="1" ht="24.95" customHeight="1">
      <c r="A684" s="85" t="s">
        <v>1113</v>
      </c>
      <c r="B684" s="70" t="s">
        <v>29</v>
      </c>
      <c r="C684" s="70" t="s">
        <v>19</v>
      </c>
      <c r="D684" s="70">
        <v>39615</v>
      </c>
      <c r="E684" s="71" t="s">
        <v>627</v>
      </c>
      <c r="F684" s="70" t="s">
        <v>66</v>
      </c>
      <c r="G684" s="165">
        <v>10</v>
      </c>
      <c r="H684" s="72">
        <v>591.6</v>
      </c>
      <c r="I684" s="72">
        <v>752.87</v>
      </c>
      <c r="J684" s="72">
        <f t="shared" si="76"/>
        <v>5916</v>
      </c>
      <c r="K684" s="75">
        <f t="shared" si="77"/>
        <v>7528.7</v>
      </c>
      <c r="L684" s="255"/>
      <c r="M684" s="249"/>
      <c r="N684" s="252"/>
      <c r="O684" s="252"/>
      <c r="P684" s="252"/>
      <c r="Q684" s="252"/>
    </row>
    <row r="685" spans="1:17" customFormat="1" ht="30" customHeight="1">
      <c r="A685" s="85" t="s">
        <v>1114</v>
      </c>
      <c r="B685" s="70" t="s">
        <v>18</v>
      </c>
      <c r="C685" s="71" t="s">
        <v>1116</v>
      </c>
      <c r="D685" s="87" t="s">
        <v>1117</v>
      </c>
      <c r="E685" s="71" t="s">
        <v>1118</v>
      </c>
      <c r="F685" s="70" t="s">
        <v>1058</v>
      </c>
      <c r="G685" s="165">
        <v>4</v>
      </c>
      <c r="H685" s="72">
        <v>638.75</v>
      </c>
      <c r="I685" s="72">
        <v>812.87</v>
      </c>
      <c r="J685" s="72">
        <f t="shared" si="76"/>
        <v>2555</v>
      </c>
      <c r="K685" s="75">
        <f t="shared" si="77"/>
        <v>3251.48</v>
      </c>
      <c r="L685" s="256"/>
      <c r="M685" s="252"/>
      <c r="N685" s="252"/>
      <c r="O685" s="252"/>
      <c r="P685" s="252"/>
      <c r="Q685" s="252"/>
    </row>
    <row r="686" spans="1:17" customFormat="1" ht="45">
      <c r="A686" s="85" t="s">
        <v>1115</v>
      </c>
      <c r="B686" s="70" t="s">
        <v>18</v>
      </c>
      <c r="C686" s="70" t="s">
        <v>19</v>
      </c>
      <c r="D686" s="70">
        <v>94559</v>
      </c>
      <c r="E686" s="71" t="s">
        <v>1120</v>
      </c>
      <c r="F686" s="70" t="s">
        <v>21</v>
      </c>
      <c r="G686" s="165">
        <v>17.28</v>
      </c>
      <c r="H686" s="72">
        <v>629.71</v>
      </c>
      <c r="I686" s="72">
        <v>801.36</v>
      </c>
      <c r="J686" s="72">
        <f t="shared" si="76"/>
        <v>10881.388800000001</v>
      </c>
      <c r="K686" s="75">
        <f t="shared" si="77"/>
        <v>13847.500800000002</v>
      </c>
      <c r="L686" s="256"/>
      <c r="M686" s="252"/>
      <c r="N686" s="252"/>
      <c r="O686" s="252"/>
      <c r="P686" s="252"/>
      <c r="Q686" s="252"/>
    </row>
    <row r="687" spans="1:17" customFormat="1" ht="30">
      <c r="A687" s="85" t="s">
        <v>1119</v>
      </c>
      <c r="B687" s="70" t="s">
        <v>18</v>
      </c>
      <c r="C687" s="70" t="s">
        <v>19</v>
      </c>
      <c r="D687" s="70">
        <v>102162</v>
      </c>
      <c r="E687" s="71" t="s">
        <v>911</v>
      </c>
      <c r="F687" s="70" t="s">
        <v>21</v>
      </c>
      <c r="G687" s="165">
        <v>17.28</v>
      </c>
      <c r="H687" s="72">
        <v>248.2</v>
      </c>
      <c r="I687" s="72">
        <v>315.85000000000002</v>
      </c>
      <c r="J687" s="72">
        <f t="shared" si="76"/>
        <v>4288.8959999999997</v>
      </c>
      <c r="K687" s="75">
        <f t="shared" si="77"/>
        <v>5457.8880000000008</v>
      </c>
      <c r="L687" s="256"/>
      <c r="M687" s="252"/>
      <c r="N687" s="252"/>
      <c r="O687" s="252"/>
      <c r="P687" s="252"/>
      <c r="Q687" s="252"/>
    </row>
    <row r="688" spans="1:17" customFormat="1" ht="24.95" customHeight="1">
      <c r="A688" s="82" t="s">
        <v>1121</v>
      </c>
      <c r="B688" s="82"/>
      <c r="C688" s="82"/>
      <c r="D688" s="82"/>
      <c r="E688" s="83" t="s">
        <v>949</v>
      </c>
      <c r="F688" s="82"/>
      <c r="G688" s="82"/>
      <c r="H688" s="84"/>
      <c r="I688" s="84"/>
      <c r="J688" s="84">
        <f>J689+J690+J691</f>
        <v>2520.6660000000002</v>
      </c>
      <c r="K688" s="84">
        <f>K689+K690+K691</f>
        <v>3207.4534000000003</v>
      </c>
      <c r="L688" s="252"/>
      <c r="M688" s="252"/>
      <c r="N688" s="252"/>
      <c r="O688" s="252"/>
      <c r="P688" s="252"/>
      <c r="Q688" s="252"/>
    </row>
    <row r="689" spans="1:17" customFormat="1" ht="45">
      <c r="A689" s="85" t="s">
        <v>1122</v>
      </c>
      <c r="B689" s="70" t="s">
        <v>18</v>
      </c>
      <c r="C689" s="70" t="s">
        <v>19</v>
      </c>
      <c r="D689" s="70">
        <v>103327</v>
      </c>
      <c r="E689" s="71" t="s">
        <v>950</v>
      </c>
      <c r="F689" s="70" t="s">
        <v>21</v>
      </c>
      <c r="G689" s="70">
        <v>10.07</v>
      </c>
      <c r="H689" s="72">
        <v>87.53</v>
      </c>
      <c r="I689" s="72">
        <v>111.39</v>
      </c>
      <c r="J689" s="72">
        <f>G689*H689</f>
        <v>881.4271</v>
      </c>
      <c r="K689" s="72">
        <f>G689*I689</f>
        <v>1121.6973</v>
      </c>
      <c r="L689" s="252"/>
      <c r="M689" s="252"/>
      <c r="N689" s="252"/>
      <c r="O689" s="252"/>
      <c r="P689" s="252"/>
      <c r="Q689" s="252"/>
    </row>
    <row r="690" spans="1:17" customFormat="1" ht="24.95" customHeight="1">
      <c r="A690" s="85" t="s">
        <v>1123</v>
      </c>
      <c r="B690" s="70" t="s">
        <v>18</v>
      </c>
      <c r="C690" s="70" t="s">
        <v>19</v>
      </c>
      <c r="D690" s="70">
        <v>87904</v>
      </c>
      <c r="E690" s="71" t="s">
        <v>923</v>
      </c>
      <c r="F690" s="70" t="s">
        <v>21</v>
      </c>
      <c r="G690" s="70">
        <v>24.11</v>
      </c>
      <c r="H690" s="72">
        <v>7.39</v>
      </c>
      <c r="I690" s="72">
        <v>9.4</v>
      </c>
      <c r="J690" s="72">
        <f>G690*H690</f>
        <v>178.1729</v>
      </c>
      <c r="K690" s="72">
        <f>G690*I690</f>
        <v>226.63400000000001</v>
      </c>
      <c r="L690" s="252"/>
      <c r="M690" s="252"/>
      <c r="N690" s="252"/>
      <c r="O690" s="252"/>
      <c r="P690" s="252"/>
      <c r="Q690" s="252"/>
    </row>
    <row r="691" spans="1:17" customFormat="1" ht="45">
      <c r="A691" s="85" t="s">
        <v>951</v>
      </c>
      <c r="B691" s="70" t="s">
        <v>18</v>
      </c>
      <c r="C691" s="70" t="s">
        <v>19</v>
      </c>
      <c r="D691" s="70">
        <v>87779</v>
      </c>
      <c r="E691" s="71" t="s">
        <v>86</v>
      </c>
      <c r="F691" s="70" t="s">
        <v>21</v>
      </c>
      <c r="G691" s="70">
        <v>24.11</v>
      </c>
      <c r="H691" s="72">
        <v>60.6</v>
      </c>
      <c r="I691" s="72">
        <v>77.11</v>
      </c>
      <c r="J691" s="72">
        <f>G691*H691</f>
        <v>1461.066</v>
      </c>
      <c r="K691" s="72">
        <f>G691*I691</f>
        <v>1859.1221</v>
      </c>
      <c r="L691" s="252"/>
      <c r="M691" s="252"/>
      <c r="N691" s="252"/>
      <c r="O691" s="252"/>
      <c r="P691" s="252"/>
      <c r="Q691" s="252"/>
    </row>
    <row r="692" spans="1:17" customFormat="1" ht="15.75">
      <c r="A692" s="82" t="s">
        <v>1124</v>
      </c>
      <c r="B692" s="82"/>
      <c r="C692" s="82"/>
      <c r="D692" s="82"/>
      <c r="E692" s="83" t="s">
        <v>952</v>
      </c>
      <c r="F692" s="82"/>
      <c r="G692" s="82"/>
      <c r="H692" s="84"/>
      <c r="I692" s="84"/>
      <c r="J692" s="84">
        <f>J693</f>
        <v>354.97</v>
      </c>
      <c r="K692" s="84">
        <f>K693</f>
        <v>451.68199999999996</v>
      </c>
      <c r="L692" s="252"/>
      <c r="M692" s="252"/>
      <c r="N692" s="252"/>
      <c r="O692" s="252"/>
      <c r="P692" s="252"/>
      <c r="Q692" s="252"/>
    </row>
    <row r="693" spans="1:17" customFormat="1">
      <c r="A693" s="85" t="s">
        <v>1125</v>
      </c>
      <c r="B693" s="70" t="s">
        <v>18</v>
      </c>
      <c r="C693" s="70" t="s">
        <v>23</v>
      </c>
      <c r="D693" s="70">
        <v>8</v>
      </c>
      <c r="E693" s="71" t="s">
        <v>233</v>
      </c>
      <c r="F693" s="70" t="s">
        <v>25</v>
      </c>
      <c r="G693" s="70">
        <v>7.7</v>
      </c>
      <c r="H693" s="72">
        <v>46.1</v>
      </c>
      <c r="I693" s="72">
        <v>58.66</v>
      </c>
      <c r="J693" s="72">
        <f>G693*H693</f>
        <v>354.97</v>
      </c>
      <c r="K693" s="72">
        <f>G693*I693</f>
        <v>451.68199999999996</v>
      </c>
      <c r="L693" s="252"/>
      <c r="M693" s="252"/>
      <c r="N693" s="252"/>
      <c r="O693" s="252"/>
      <c r="P693" s="252"/>
      <c r="Q693" s="252"/>
    </row>
    <row r="694" spans="1:17" customFormat="1" ht="15.75">
      <c r="A694" s="82" t="s">
        <v>1126</v>
      </c>
      <c r="B694" s="82"/>
      <c r="C694" s="82"/>
      <c r="D694" s="82"/>
      <c r="E694" s="83" t="s">
        <v>1127</v>
      </c>
      <c r="F694" s="82"/>
      <c r="G694" s="82"/>
      <c r="H694" s="84"/>
      <c r="I694" s="84"/>
      <c r="J694" s="84">
        <f>J695+J708+J716+J719+J725+J729</f>
        <v>167598.0485</v>
      </c>
      <c r="K694" s="84">
        <f>K695+K708+K716+K719+K725+K729</f>
        <v>213268.2083</v>
      </c>
      <c r="L694" s="252"/>
      <c r="M694" s="252"/>
      <c r="N694" s="252"/>
      <c r="O694" s="252"/>
      <c r="P694" s="252"/>
      <c r="Q694" s="252"/>
    </row>
    <row r="695" spans="1:17" customFormat="1" ht="15.75">
      <c r="A695" s="88" t="s">
        <v>1128</v>
      </c>
      <c r="B695" s="88"/>
      <c r="C695" s="88"/>
      <c r="D695" s="88"/>
      <c r="E695" s="89" t="s">
        <v>245</v>
      </c>
      <c r="F695" s="88"/>
      <c r="G695" s="88"/>
      <c r="H695" s="90"/>
      <c r="I695" s="90"/>
      <c r="J695" s="90">
        <f>J696+J697+J698+J699+J700+J701+J702+J703+J704+J705+J706+J707</f>
        <v>22294.6584</v>
      </c>
      <c r="K695" s="90">
        <f>K696+K697+K698+K699+K700+K701+K702+K703+K704+K705+K706+K707</f>
        <v>28369.818800000008</v>
      </c>
      <c r="L695" s="259"/>
      <c r="M695" s="252"/>
      <c r="N695" s="252"/>
      <c r="O695" s="252"/>
      <c r="P695" s="252"/>
      <c r="Q695" s="252"/>
    </row>
    <row r="696" spans="1:17" customFormat="1" ht="28.5" customHeight="1">
      <c r="A696" s="85" t="s">
        <v>1129</v>
      </c>
      <c r="B696" s="70" t="s">
        <v>18</v>
      </c>
      <c r="C696" s="70" t="s">
        <v>19</v>
      </c>
      <c r="D696" s="70">
        <v>97629</v>
      </c>
      <c r="E696" s="71" t="s">
        <v>47</v>
      </c>
      <c r="F696" s="70" t="s">
        <v>48</v>
      </c>
      <c r="G696" s="70">
        <v>38.44</v>
      </c>
      <c r="H696" s="72">
        <v>125.88</v>
      </c>
      <c r="I696" s="72">
        <v>160.19</v>
      </c>
      <c r="J696" s="72">
        <f>G696*H696</f>
        <v>4838.8271999999997</v>
      </c>
      <c r="K696" s="72">
        <f>G696*I696</f>
        <v>6157.7035999999998</v>
      </c>
      <c r="L696" s="255"/>
      <c r="M696" s="249"/>
      <c r="N696" s="252"/>
      <c r="O696" s="252"/>
      <c r="P696" s="252"/>
      <c r="Q696" s="252"/>
    </row>
    <row r="697" spans="1:17" customFormat="1" ht="30">
      <c r="A697" s="85" t="s">
        <v>1130</v>
      </c>
      <c r="B697" s="70" t="s">
        <v>18</v>
      </c>
      <c r="C697" s="70" t="s">
        <v>19</v>
      </c>
      <c r="D697" s="70">
        <v>96523</v>
      </c>
      <c r="E697" s="71" t="s">
        <v>249</v>
      </c>
      <c r="F697" s="70" t="s">
        <v>48</v>
      </c>
      <c r="G697" s="70">
        <v>1.98</v>
      </c>
      <c r="H697" s="72">
        <v>85.62</v>
      </c>
      <c r="I697" s="72">
        <v>108.96</v>
      </c>
      <c r="J697" s="72">
        <f t="shared" ref="J697:J707" si="78">G697*H697</f>
        <v>169.52760000000001</v>
      </c>
      <c r="K697" s="72">
        <f t="shared" ref="K697:K707" si="79">G697*I697</f>
        <v>215.74079999999998</v>
      </c>
      <c r="L697" s="252"/>
      <c r="M697" s="252"/>
      <c r="N697" s="252"/>
      <c r="O697" s="252"/>
      <c r="P697" s="252"/>
      <c r="Q697" s="252"/>
    </row>
    <row r="698" spans="1:17" customFormat="1" ht="30">
      <c r="A698" s="85" t="s">
        <v>1131</v>
      </c>
      <c r="B698" s="70" t="s">
        <v>18</v>
      </c>
      <c r="C698" s="70" t="s">
        <v>19</v>
      </c>
      <c r="D698" s="70">
        <v>96527</v>
      </c>
      <c r="E698" s="71" t="s">
        <v>251</v>
      </c>
      <c r="F698" s="70" t="s">
        <v>48</v>
      </c>
      <c r="G698" s="70">
        <v>4.92</v>
      </c>
      <c r="H698" s="72">
        <v>112.54</v>
      </c>
      <c r="I698" s="72">
        <v>143.21</v>
      </c>
      <c r="J698" s="72">
        <f t="shared" si="78"/>
        <v>553.69680000000005</v>
      </c>
      <c r="K698" s="72">
        <f t="shared" si="79"/>
        <v>704.59320000000002</v>
      </c>
      <c r="L698" s="252"/>
      <c r="M698" s="252"/>
      <c r="N698" s="252"/>
      <c r="O698" s="252"/>
      <c r="P698" s="252"/>
      <c r="Q698" s="252"/>
    </row>
    <row r="699" spans="1:17" customFormat="1" ht="30">
      <c r="A699" s="85" t="s">
        <v>1132</v>
      </c>
      <c r="B699" s="70" t="s">
        <v>18</v>
      </c>
      <c r="C699" s="70" t="s">
        <v>19</v>
      </c>
      <c r="D699" s="70">
        <v>101616</v>
      </c>
      <c r="E699" s="71" t="s">
        <v>253</v>
      </c>
      <c r="F699" s="70" t="s">
        <v>21</v>
      </c>
      <c r="G699" s="70">
        <v>12.32</v>
      </c>
      <c r="H699" s="72">
        <v>5.48</v>
      </c>
      <c r="I699" s="72">
        <v>6.97</v>
      </c>
      <c r="J699" s="72">
        <f t="shared" si="78"/>
        <v>67.513600000000011</v>
      </c>
      <c r="K699" s="72">
        <f t="shared" si="79"/>
        <v>85.870400000000004</v>
      </c>
      <c r="L699" s="252"/>
      <c r="M699" s="252"/>
      <c r="N699" s="252"/>
      <c r="O699" s="252"/>
      <c r="P699" s="252"/>
      <c r="Q699" s="252"/>
    </row>
    <row r="700" spans="1:17" customFormat="1" ht="31.5" customHeight="1">
      <c r="A700" s="85" t="s">
        <v>1133</v>
      </c>
      <c r="B700" s="70" t="s">
        <v>18</v>
      </c>
      <c r="C700" s="70" t="s">
        <v>19</v>
      </c>
      <c r="D700" s="70">
        <v>96619</v>
      </c>
      <c r="E700" s="71" t="s">
        <v>255</v>
      </c>
      <c r="F700" s="70" t="s">
        <v>21</v>
      </c>
      <c r="G700" s="70">
        <v>12.32</v>
      </c>
      <c r="H700" s="72">
        <v>29.13</v>
      </c>
      <c r="I700" s="72">
        <v>37.07</v>
      </c>
      <c r="J700" s="72">
        <f t="shared" si="78"/>
        <v>358.88159999999999</v>
      </c>
      <c r="K700" s="72">
        <f t="shared" si="79"/>
        <v>456.70240000000001</v>
      </c>
      <c r="L700" s="252"/>
      <c r="M700" s="252"/>
      <c r="N700" s="252"/>
      <c r="O700" s="252"/>
      <c r="P700" s="252"/>
      <c r="Q700" s="252"/>
    </row>
    <row r="701" spans="1:17" customFormat="1" ht="30">
      <c r="A701" s="85" t="s">
        <v>1134</v>
      </c>
      <c r="B701" s="70" t="s">
        <v>18</v>
      </c>
      <c r="C701" s="70" t="s">
        <v>19</v>
      </c>
      <c r="D701" s="70">
        <v>96536</v>
      </c>
      <c r="E701" s="71" t="s">
        <v>257</v>
      </c>
      <c r="F701" s="70" t="s">
        <v>21</v>
      </c>
      <c r="G701" s="70">
        <v>24.66</v>
      </c>
      <c r="H701" s="72">
        <v>59.66</v>
      </c>
      <c r="I701" s="72">
        <v>75.92</v>
      </c>
      <c r="J701" s="72">
        <f t="shared" si="78"/>
        <v>1471.2156</v>
      </c>
      <c r="K701" s="72">
        <f t="shared" si="79"/>
        <v>1872.1872000000001</v>
      </c>
      <c r="L701" s="252"/>
      <c r="M701" s="252"/>
      <c r="N701" s="252"/>
      <c r="O701" s="252"/>
      <c r="P701" s="252"/>
      <c r="Q701" s="252"/>
    </row>
    <row r="702" spans="1:17" customFormat="1" ht="30">
      <c r="A702" s="85" t="s">
        <v>1135</v>
      </c>
      <c r="B702" s="70" t="s">
        <v>18</v>
      </c>
      <c r="C702" s="70" t="s">
        <v>19</v>
      </c>
      <c r="D702" s="70">
        <v>96534</v>
      </c>
      <c r="E702" s="71" t="s">
        <v>259</v>
      </c>
      <c r="F702" s="70" t="s">
        <v>21</v>
      </c>
      <c r="G702" s="70">
        <v>11.52</v>
      </c>
      <c r="H702" s="72">
        <v>69.95</v>
      </c>
      <c r="I702" s="72">
        <v>89.01</v>
      </c>
      <c r="J702" s="72">
        <f t="shared" si="78"/>
        <v>805.82399999999996</v>
      </c>
      <c r="K702" s="72">
        <f t="shared" si="79"/>
        <v>1025.3951999999999</v>
      </c>
      <c r="L702" s="252"/>
      <c r="M702" s="252"/>
      <c r="N702" s="252"/>
      <c r="O702" s="252"/>
      <c r="P702" s="252"/>
      <c r="Q702" s="252"/>
    </row>
    <row r="703" spans="1:17" customFormat="1" ht="30">
      <c r="A703" s="85" t="s">
        <v>1136</v>
      </c>
      <c r="B703" s="70" t="s">
        <v>18</v>
      </c>
      <c r="C703" s="70" t="s">
        <v>19</v>
      </c>
      <c r="D703" s="70">
        <v>96543</v>
      </c>
      <c r="E703" s="71" t="s">
        <v>261</v>
      </c>
      <c r="F703" s="70" t="s">
        <v>73</v>
      </c>
      <c r="G703" s="70">
        <v>207.92</v>
      </c>
      <c r="H703" s="72">
        <v>17.05</v>
      </c>
      <c r="I703" s="72">
        <v>21.69</v>
      </c>
      <c r="J703" s="72">
        <f t="shared" si="78"/>
        <v>3545.0360000000001</v>
      </c>
      <c r="K703" s="72">
        <f t="shared" si="79"/>
        <v>4509.7848000000004</v>
      </c>
      <c r="L703" s="252"/>
      <c r="M703" s="252"/>
      <c r="N703" s="252"/>
      <c r="O703" s="252"/>
      <c r="P703" s="252"/>
      <c r="Q703" s="252"/>
    </row>
    <row r="704" spans="1:17" customFormat="1" ht="30">
      <c r="A704" s="85" t="s">
        <v>1137</v>
      </c>
      <c r="B704" s="70" t="s">
        <v>18</v>
      </c>
      <c r="C704" s="70" t="s">
        <v>19</v>
      </c>
      <c r="D704" s="70">
        <v>96545</v>
      </c>
      <c r="E704" s="71" t="s">
        <v>1138</v>
      </c>
      <c r="F704" s="70" t="s">
        <v>73</v>
      </c>
      <c r="G704" s="70">
        <v>259.18</v>
      </c>
      <c r="H704" s="72">
        <v>14.97</v>
      </c>
      <c r="I704" s="72">
        <v>19.05</v>
      </c>
      <c r="J704" s="72">
        <f t="shared" si="78"/>
        <v>3879.9246000000003</v>
      </c>
      <c r="K704" s="72">
        <f t="shared" si="79"/>
        <v>4937.3789999999999</v>
      </c>
      <c r="L704" s="252"/>
      <c r="M704" s="252"/>
      <c r="N704" s="252"/>
      <c r="O704" s="252"/>
      <c r="P704" s="252"/>
      <c r="Q704" s="252"/>
    </row>
    <row r="705" spans="1:17" customFormat="1" ht="32.25" customHeight="1">
      <c r="A705" s="85" t="s">
        <v>1139</v>
      </c>
      <c r="B705" s="70" t="s">
        <v>18</v>
      </c>
      <c r="C705" s="70" t="s">
        <v>19</v>
      </c>
      <c r="D705" s="70">
        <v>96557</v>
      </c>
      <c r="E705" s="71" t="s">
        <v>265</v>
      </c>
      <c r="F705" s="70" t="s">
        <v>48</v>
      </c>
      <c r="G705" s="70">
        <v>7.44</v>
      </c>
      <c r="H705" s="72">
        <v>660.54</v>
      </c>
      <c r="I705" s="72">
        <v>840.6</v>
      </c>
      <c r="J705" s="72">
        <f t="shared" si="78"/>
        <v>4914.4175999999998</v>
      </c>
      <c r="K705" s="72">
        <f t="shared" si="79"/>
        <v>6254.0640000000003</v>
      </c>
      <c r="L705" s="252"/>
      <c r="M705" s="252"/>
      <c r="N705" s="252"/>
      <c r="O705" s="252"/>
      <c r="P705" s="252"/>
      <c r="Q705" s="252"/>
    </row>
    <row r="706" spans="1:17" customFormat="1">
      <c r="A706" s="85" t="s">
        <v>1140</v>
      </c>
      <c r="B706" s="70" t="s">
        <v>18</v>
      </c>
      <c r="C706" s="70" t="s">
        <v>19</v>
      </c>
      <c r="D706" s="70">
        <v>93382</v>
      </c>
      <c r="E706" s="71" t="s">
        <v>267</v>
      </c>
      <c r="F706" s="70" t="s">
        <v>48</v>
      </c>
      <c r="G706" s="70">
        <v>1.86</v>
      </c>
      <c r="H706" s="72">
        <v>31.33</v>
      </c>
      <c r="I706" s="72">
        <v>39.869999999999997</v>
      </c>
      <c r="J706" s="72">
        <f t="shared" si="78"/>
        <v>58.273800000000001</v>
      </c>
      <c r="K706" s="72">
        <f t="shared" si="79"/>
        <v>74.158199999999994</v>
      </c>
      <c r="L706" s="252"/>
      <c r="M706" s="252"/>
      <c r="N706" s="252"/>
      <c r="O706" s="252"/>
      <c r="P706" s="252"/>
      <c r="Q706" s="252"/>
    </row>
    <row r="707" spans="1:17" customFormat="1" ht="30">
      <c r="A707" s="85" t="s">
        <v>1141</v>
      </c>
      <c r="B707" s="70" t="s">
        <v>18</v>
      </c>
      <c r="C707" s="70" t="s">
        <v>19</v>
      </c>
      <c r="D707" s="70">
        <v>101176</v>
      </c>
      <c r="E707" s="71" t="s">
        <v>269</v>
      </c>
      <c r="F707" s="70" t="s">
        <v>25</v>
      </c>
      <c r="G707" s="70">
        <v>12</v>
      </c>
      <c r="H707" s="72">
        <v>135.96</v>
      </c>
      <c r="I707" s="72">
        <v>173.02</v>
      </c>
      <c r="J707" s="72">
        <f t="shared" si="78"/>
        <v>1631.52</v>
      </c>
      <c r="K707" s="72">
        <f t="shared" si="79"/>
        <v>2076.2400000000002</v>
      </c>
      <c r="L707" s="252"/>
      <c r="M707" s="252"/>
      <c r="N707" s="252"/>
      <c r="O707" s="252"/>
      <c r="P707" s="252"/>
      <c r="Q707" s="252"/>
    </row>
    <row r="708" spans="1:17" customFormat="1" ht="15.75">
      <c r="A708" s="88" t="s">
        <v>954</v>
      </c>
      <c r="B708" s="88"/>
      <c r="C708" s="88"/>
      <c r="D708" s="88"/>
      <c r="E708" s="89" t="s">
        <v>271</v>
      </c>
      <c r="F708" s="88"/>
      <c r="G708" s="88"/>
      <c r="H708" s="90"/>
      <c r="I708" s="90"/>
      <c r="J708" s="90">
        <f>J709+J710+J711+J712+J713+J714+J715</f>
        <v>63138.71650000001</v>
      </c>
      <c r="K708" s="90">
        <f>K709+K710+K711+K712+K713+K714+K715</f>
        <v>80343.363500000007</v>
      </c>
      <c r="L708" s="259"/>
      <c r="M708" s="252"/>
      <c r="N708" s="252"/>
      <c r="O708" s="252"/>
      <c r="P708" s="252"/>
      <c r="Q708" s="252"/>
    </row>
    <row r="709" spans="1:17" customFormat="1" ht="30">
      <c r="A709" s="85" t="s">
        <v>1142</v>
      </c>
      <c r="B709" s="70" t="s">
        <v>18</v>
      </c>
      <c r="C709" s="70" t="s">
        <v>19</v>
      </c>
      <c r="D709" s="70">
        <v>92448</v>
      </c>
      <c r="E709" s="71" t="s">
        <v>273</v>
      </c>
      <c r="F709" s="70" t="s">
        <v>21</v>
      </c>
      <c r="G709" s="70">
        <v>80.959999999999994</v>
      </c>
      <c r="H709" s="72">
        <v>122.21</v>
      </c>
      <c r="I709" s="72">
        <v>155.52000000000001</v>
      </c>
      <c r="J709" s="72">
        <f>G709*H709</f>
        <v>9894.1215999999986</v>
      </c>
      <c r="K709" s="72">
        <f>G709*I709</f>
        <v>12590.8992</v>
      </c>
      <c r="L709" s="252"/>
      <c r="M709" s="252">
        <f>L709*3</f>
        <v>0</v>
      </c>
      <c r="N709" s="252"/>
      <c r="O709" s="252"/>
      <c r="P709" s="252"/>
      <c r="Q709" s="252"/>
    </row>
    <row r="710" spans="1:17" customFormat="1" ht="30">
      <c r="A710" s="85" t="s">
        <v>1143</v>
      </c>
      <c r="B710" s="70" t="s">
        <v>18</v>
      </c>
      <c r="C710" s="70" t="s">
        <v>19</v>
      </c>
      <c r="D710" s="70">
        <v>92413</v>
      </c>
      <c r="E710" s="71" t="s">
        <v>275</v>
      </c>
      <c r="F710" s="70" t="s">
        <v>21</v>
      </c>
      <c r="G710" s="70">
        <v>229.96</v>
      </c>
      <c r="H710" s="72">
        <v>85.51</v>
      </c>
      <c r="I710" s="72">
        <v>108.82</v>
      </c>
      <c r="J710" s="72">
        <f t="shared" ref="J710:J715" si="80">G710*H710</f>
        <v>19663.8796</v>
      </c>
      <c r="K710" s="72">
        <f t="shared" ref="K710:K715" si="81">G710*I710</f>
        <v>25024.247199999998</v>
      </c>
      <c r="L710" s="252"/>
      <c r="M710" s="252"/>
      <c r="N710" s="252"/>
      <c r="O710" s="252"/>
      <c r="P710" s="252"/>
      <c r="Q710" s="252"/>
    </row>
    <row r="711" spans="1:17" customFormat="1" ht="30">
      <c r="A711" s="85" t="s">
        <v>1144</v>
      </c>
      <c r="B711" s="70" t="s">
        <v>18</v>
      </c>
      <c r="C711" s="70" t="s">
        <v>19</v>
      </c>
      <c r="D711" s="70">
        <v>92759</v>
      </c>
      <c r="E711" s="71" t="s">
        <v>277</v>
      </c>
      <c r="F711" s="70" t="s">
        <v>73</v>
      </c>
      <c r="G711" s="70">
        <v>340.54</v>
      </c>
      <c r="H711" s="72">
        <v>14.06</v>
      </c>
      <c r="I711" s="72">
        <v>17.89</v>
      </c>
      <c r="J711" s="72">
        <f t="shared" si="80"/>
        <v>4787.9924000000001</v>
      </c>
      <c r="K711" s="72">
        <f t="shared" si="81"/>
        <v>6092.2606000000005</v>
      </c>
      <c r="L711" s="252"/>
      <c r="M711" s="252"/>
      <c r="N711" s="252"/>
      <c r="O711" s="252"/>
      <c r="P711" s="252"/>
      <c r="Q711" s="252"/>
    </row>
    <row r="712" spans="1:17" customFormat="1" ht="30">
      <c r="A712" s="85" t="s">
        <v>1145</v>
      </c>
      <c r="B712" s="70" t="s">
        <v>18</v>
      </c>
      <c r="C712" s="70" t="s">
        <v>19</v>
      </c>
      <c r="D712" s="70">
        <v>92762</v>
      </c>
      <c r="E712" s="71" t="s">
        <v>279</v>
      </c>
      <c r="F712" s="70" t="s">
        <v>73</v>
      </c>
      <c r="G712" s="70">
        <v>1111.1400000000001</v>
      </c>
      <c r="H712" s="72">
        <v>11.83</v>
      </c>
      <c r="I712" s="72">
        <v>15.05</v>
      </c>
      <c r="J712" s="72">
        <f t="shared" si="80"/>
        <v>13144.7862</v>
      </c>
      <c r="K712" s="72">
        <f t="shared" si="81"/>
        <v>16722.657000000003</v>
      </c>
      <c r="L712" s="252"/>
      <c r="M712" s="252"/>
      <c r="N712" s="252"/>
      <c r="O712" s="252"/>
      <c r="P712" s="252"/>
      <c r="Q712" s="252"/>
    </row>
    <row r="713" spans="1:17" customFormat="1" ht="45">
      <c r="A713" s="85" t="s">
        <v>1146</v>
      </c>
      <c r="B713" s="91" t="s">
        <v>18</v>
      </c>
      <c r="C713" s="91" t="s">
        <v>19</v>
      </c>
      <c r="D713" s="91">
        <v>92720</v>
      </c>
      <c r="E713" s="92" t="s">
        <v>281</v>
      </c>
      <c r="F713" s="91" t="s">
        <v>48</v>
      </c>
      <c r="G713" s="91">
        <v>10.46</v>
      </c>
      <c r="H713" s="93">
        <v>449.62</v>
      </c>
      <c r="I713" s="93">
        <v>572.17999999999995</v>
      </c>
      <c r="J713" s="72">
        <f t="shared" si="80"/>
        <v>4703.0252</v>
      </c>
      <c r="K713" s="72">
        <f t="shared" si="81"/>
        <v>5985.0028000000002</v>
      </c>
      <c r="L713" s="252"/>
      <c r="M713" s="252"/>
      <c r="N713" s="252"/>
      <c r="O713" s="252"/>
      <c r="P713" s="252"/>
      <c r="Q713" s="252"/>
    </row>
    <row r="714" spans="1:17" customFormat="1" ht="45">
      <c r="A714" s="85" t="s">
        <v>1147</v>
      </c>
      <c r="B714" s="91" t="s">
        <v>18</v>
      </c>
      <c r="C714" s="91" t="s">
        <v>19</v>
      </c>
      <c r="D714" s="91">
        <v>92723</v>
      </c>
      <c r="E714" s="92" t="s">
        <v>283</v>
      </c>
      <c r="F714" s="91" t="s">
        <v>48</v>
      </c>
      <c r="G714" s="91">
        <v>10.94</v>
      </c>
      <c r="H714" s="93">
        <v>436.85</v>
      </c>
      <c r="I714" s="93">
        <v>555.94000000000005</v>
      </c>
      <c r="J714" s="72">
        <f t="shared" si="80"/>
        <v>4779.1390000000001</v>
      </c>
      <c r="K714" s="72">
        <f t="shared" si="81"/>
        <v>6081.9836000000005</v>
      </c>
      <c r="L714" s="252"/>
      <c r="M714" s="252"/>
      <c r="N714" s="252"/>
      <c r="O714" s="252"/>
      <c r="P714" s="252"/>
      <c r="Q714" s="252"/>
    </row>
    <row r="715" spans="1:17" customFormat="1" ht="45">
      <c r="A715" s="85" t="s">
        <v>1148</v>
      </c>
      <c r="B715" s="70" t="s">
        <v>18</v>
      </c>
      <c r="C715" s="70" t="s">
        <v>19</v>
      </c>
      <c r="D715" s="70">
        <v>101964</v>
      </c>
      <c r="E715" s="71" t="s">
        <v>285</v>
      </c>
      <c r="F715" s="70" t="s">
        <v>21</v>
      </c>
      <c r="G715" s="70">
        <v>39.21</v>
      </c>
      <c r="H715" s="72">
        <v>157.25</v>
      </c>
      <c r="I715" s="72">
        <v>200.11</v>
      </c>
      <c r="J715" s="72">
        <f t="shared" si="80"/>
        <v>6165.7725</v>
      </c>
      <c r="K715" s="72">
        <f t="shared" si="81"/>
        <v>7846.3131000000003</v>
      </c>
      <c r="L715" s="252"/>
      <c r="M715" s="252"/>
      <c r="N715" s="252"/>
      <c r="O715" s="252"/>
      <c r="P715" s="252"/>
      <c r="Q715" s="252"/>
    </row>
    <row r="716" spans="1:17" customFormat="1" ht="15.75">
      <c r="A716" s="88" t="s">
        <v>955</v>
      </c>
      <c r="B716" s="88"/>
      <c r="C716" s="88"/>
      <c r="D716" s="88"/>
      <c r="E716" s="89" t="s">
        <v>287</v>
      </c>
      <c r="F716" s="88"/>
      <c r="G716" s="88"/>
      <c r="H716" s="90"/>
      <c r="I716" s="90"/>
      <c r="J716" s="90">
        <f>J717+J718</f>
        <v>3743.9616999999998</v>
      </c>
      <c r="K716" s="90">
        <f>K717+K718</f>
        <v>4764.2970999999998</v>
      </c>
      <c r="L716" s="252"/>
      <c r="M716" s="252"/>
      <c r="N716" s="252"/>
      <c r="O716" s="252"/>
      <c r="P716" s="252"/>
      <c r="Q716" s="252"/>
    </row>
    <row r="717" spans="1:17" customFormat="1">
      <c r="A717" s="85" t="s">
        <v>1149</v>
      </c>
      <c r="B717" s="70" t="s">
        <v>18</v>
      </c>
      <c r="C717" s="70" t="s">
        <v>19</v>
      </c>
      <c r="D717" s="70">
        <v>98557</v>
      </c>
      <c r="E717" s="71" t="s">
        <v>289</v>
      </c>
      <c r="F717" s="70" t="s">
        <v>21</v>
      </c>
      <c r="G717" s="70">
        <v>39.21</v>
      </c>
      <c r="H717" s="72">
        <v>48.81</v>
      </c>
      <c r="I717" s="72">
        <v>62.11</v>
      </c>
      <c r="J717" s="72">
        <f>G717*H717</f>
        <v>1913.8401000000001</v>
      </c>
      <c r="K717" s="72">
        <f>G717*I717</f>
        <v>2435.3330999999998</v>
      </c>
      <c r="L717" s="252"/>
      <c r="M717" s="252"/>
      <c r="N717" s="252"/>
      <c r="O717" s="252"/>
      <c r="P717" s="252"/>
      <c r="Q717" s="252"/>
    </row>
    <row r="718" spans="1:17" customFormat="1" ht="30">
      <c r="A718" s="85" t="s">
        <v>1150</v>
      </c>
      <c r="B718" s="70" t="s">
        <v>18</v>
      </c>
      <c r="C718" s="70" t="s">
        <v>19</v>
      </c>
      <c r="D718" s="70">
        <v>94227</v>
      </c>
      <c r="E718" s="71" t="s">
        <v>291</v>
      </c>
      <c r="F718" s="70" t="s">
        <v>25</v>
      </c>
      <c r="G718" s="70">
        <v>25.82</v>
      </c>
      <c r="H718" s="72">
        <v>70.88</v>
      </c>
      <c r="I718" s="72">
        <v>90.2</v>
      </c>
      <c r="J718" s="72">
        <f>G718*H718</f>
        <v>1830.1215999999999</v>
      </c>
      <c r="K718" s="72">
        <f>G718*I718</f>
        <v>2328.9639999999999</v>
      </c>
      <c r="L718" s="252"/>
      <c r="M718" s="252"/>
      <c r="N718" s="252"/>
      <c r="O718" s="252"/>
      <c r="P718" s="252"/>
      <c r="Q718" s="252"/>
    </row>
    <row r="719" spans="1:17" customFormat="1" ht="24.95" customHeight="1">
      <c r="A719" s="88" t="s">
        <v>1151</v>
      </c>
      <c r="B719" s="88"/>
      <c r="C719" s="88"/>
      <c r="D719" s="88"/>
      <c r="E719" s="89" t="s">
        <v>293</v>
      </c>
      <c r="F719" s="88"/>
      <c r="G719" s="88"/>
      <c r="H719" s="90"/>
      <c r="I719" s="90"/>
      <c r="J719" s="90">
        <f>J720+J721+J722+J723+J724</f>
        <v>65297.963000000011</v>
      </c>
      <c r="K719" s="90">
        <f>K720+K721+K722+K723+K724</f>
        <v>83091.214000000007</v>
      </c>
      <c r="L719" s="252"/>
      <c r="M719" s="252"/>
      <c r="N719" s="252"/>
      <c r="O719" s="252"/>
      <c r="P719" s="252"/>
      <c r="Q719" s="252"/>
    </row>
    <row r="720" spans="1:17" customFormat="1" ht="60">
      <c r="A720" s="91" t="s">
        <v>1152</v>
      </c>
      <c r="B720" s="91" t="s">
        <v>18</v>
      </c>
      <c r="C720" s="91" t="s">
        <v>19</v>
      </c>
      <c r="D720" s="91">
        <v>87518</v>
      </c>
      <c r="E720" s="92" t="s">
        <v>155</v>
      </c>
      <c r="F720" s="91" t="s">
        <v>21</v>
      </c>
      <c r="G720" s="91">
        <v>220.9</v>
      </c>
      <c r="H720" s="93">
        <v>151.11000000000001</v>
      </c>
      <c r="I720" s="93">
        <v>192.3</v>
      </c>
      <c r="J720" s="93">
        <f>G720*H720</f>
        <v>33380.199000000001</v>
      </c>
      <c r="K720" s="93">
        <f>G720*I720</f>
        <v>42479.070000000007</v>
      </c>
      <c r="L720" s="259"/>
      <c r="M720" s="252">
        <f>L720/4</f>
        <v>0</v>
      </c>
      <c r="N720" s="252"/>
      <c r="O720" s="252"/>
      <c r="P720" s="252"/>
      <c r="Q720" s="252"/>
    </row>
    <row r="721" spans="1:17" customFormat="1">
      <c r="A721" s="95" t="s">
        <v>1153</v>
      </c>
      <c r="B721" s="95" t="s">
        <v>18</v>
      </c>
      <c r="C721" s="95" t="s">
        <v>19</v>
      </c>
      <c r="D721" s="95">
        <v>93185</v>
      </c>
      <c r="E721" s="96" t="s">
        <v>296</v>
      </c>
      <c r="F721" s="95" t="s">
        <v>25</v>
      </c>
      <c r="G721" s="95">
        <v>21.6</v>
      </c>
      <c r="H721" s="94">
        <v>48.63</v>
      </c>
      <c r="I721" s="94">
        <v>61.88</v>
      </c>
      <c r="J721" s="93">
        <f>G721*H721</f>
        <v>1050.4080000000001</v>
      </c>
      <c r="K721" s="93">
        <f>G721*I721</f>
        <v>1336.6080000000002</v>
      </c>
      <c r="L721" s="252"/>
      <c r="M721" s="252"/>
      <c r="N721" s="252"/>
      <c r="O721" s="252"/>
      <c r="P721" s="252"/>
      <c r="Q721" s="252"/>
    </row>
    <row r="722" spans="1:17" customFormat="1" ht="30">
      <c r="A722" s="95" t="s">
        <v>1154</v>
      </c>
      <c r="B722" s="95" t="s">
        <v>18</v>
      </c>
      <c r="C722" s="95" t="s">
        <v>19</v>
      </c>
      <c r="D722" s="95">
        <v>93195</v>
      </c>
      <c r="E722" s="96" t="s">
        <v>1155</v>
      </c>
      <c r="F722" s="95" t="s">
        <v>25</v>
      </c>
      <c r="G722" s="95">
        <v>18.2</v>
      </c>
      <c r="H722" s="94">
        <v>45.57</v>
      </c>
      <c r="I722" s="94">
        <v>57.99</v>
      </c>
      <c r="J722" s="93">
        <f>G722*H722</f>
        <v>829.37400000000002</v>
      </c>
      <c r="K722" s="93">
        <f>G722*I722</f>
        <v>1055.4179999999999</v>
      </c>
      <c r="L722" s="252"/>
      <c r="M722" s="252"/>
      <c r="N722" s="252"/>
      <c r="O722" s="252"/>
      <c r="P722" s="252"/>
      <c r="Q722" s="252"/>
    </row>
    <row r="723" spans="1:17" customFormat="1" ht="45">
      <c r="A723" s="91" t="s">
        <v>1156</v>
      </c>
      <c r="B723" s="95" t="s">
        <v>18</v>
      </c>
      <c r="C723" s="95" t="s">
        <v>19</v>
      </c>
      <c r="D723" s="95">
        <v>87904</v>
      </c>
      <c r="E723" s="96" t="s">
        <v>923</v>
      </c>
      <c r="F723" s="95" t="s">
        <v>21</v>
      </c>
      <c r="G723" s="95">
        <v>441.8</v>
      </c>
      <c r="H723" s="94">
        <v>7.39</v>
      </c>
      <c r="I723" s="94">
        <v>9.4</v>
      </c>
      <c r="J723" s="93">
        <f>G723*H723</f>
        <v>3264.902</v>
      </c>
      <c r="K723" s="93">
        <f>G723*I723</f>
        <v>4152.92</v>
      </c>
      <c r="L723" s="252"/>
      <c r="M723" s="252"/>
      <c r="N723" s="252"/>
      <c r="O723" s="252"/>
      <c r="P723" s="252"/>
      <c r="Q723" s="252"/>
    </row>
    <row r="724" spans="1:17" customFormat="1" ht="45">
      <c r="A724" s="85" t="s">
        <v>1157</v>
      </c>
      <c r="B724" s="70" t="s">
        <v>18</v>
      </c>
      <c r="C724" s="70" t="s">
        <v>19</v>
      </c>
      <c r="D724" s="70">
        <v>87779</v>
      </c>
      <c r="E724" s="71" t="s">
        <v>86</v>
      </c>
      <c r="F724" s="70" t="s">
        <v>21</v>
      </c>
      <c r="G724" s="70">
        <v>441.8</v>
      </c>
      <c r="H724" s="72">
        <v>60.6</v>
      </c>
      <c r="I724" s="72">
        <v>77.11</v>
      </c>
      <c r="J724" s="93">
        <f>G724*H724</f>
        <v>26773.08</v>
      </c>
      <c r="K724" s="93">
        <f>G724*I724</f>
        <v>34067.198000000004</v>
      </c>
      <c r="L724" s="252"/>
      <c r="M724" s="252"/>
      <c r="N724" s="252"/>
      <c r="O724" s="252"/>
      <c r="P724" s="252"/>
      <c r="Q724" s="252"/>
    </row>
    <row r="725" spans="1:17" customFormat="1" ht="15.75">
      <c r="A725" s="88" t="s">
        <v>1158</v>
      </c>
      <c r="B725" s="88"/>
      <c r="C725" s="88"/>
      <c r="D725" s="88"/>
      <c r="E725" s="89" t="s">
        <v>300</v>
      </c>
      <c r="F725" s="88"/>
      <c r="G725" s="88"/>
      <c r="H725" s="90"/>
      <c r="I725" s="90"/>
      <c r="J725" s="90">
        <f>J726+J727+J728</f>
        <v>7181.4488999999994</v>
      </c>
      <c r="K725" s="90">
        <f>K726+K727+K728</f>
        <v>9138.7749000000003</v>
      </c>
      <c r="L725" s="252"/>
      <c r="M725" s="252"/>
      <c r="N725" s="252"/>
      <c r="O725" s="252"/>
      <c r="P725" s="252"/>
      <c r="Q725" s="252"/>
    </row>
    <row r="726" spans="1:17" customFormat="1" ht="30" customHeight="1">
      <c r="A726" s="85" t="s">
        <v>1159</v>
      </c>
      <c r="B726" s="70" t="s">
        <v>18</v>
      </c>
      <c r="C726" s="70" t="s">
        <v>19</v>
      </c>
      <c r="D726" s="70">
        <v>96622</v>
      </c>
      <c r="E726" s="71" t="s">
        <v>166</v>
      </c>
      <c r="F726" s="70" t="s">
        <v>48</v>
      </c>
      <c r="G726" s="70">
        <v>2.96</v>
      </c>
      <c r="H726" s="72">
        <v>116.01</v>
      </c>
      <c r="I726" s="72">
        <v>147.63</v>
      </c>
      <c r="J726" s="72">
        <f>G726*H726</f>
        <v>343.38960000000003</v>
      </c>
      <c r="K726" s="72">
        <f>G726*I726</f>
        <v>436.98480000000001</v>
      </c>
      <c r="L726" s="252"/>
      <c r="M726" s="252"/>
      <c r="N726" s="252"/>
      <c r="O726" s="252"/>
      <c r="P726" s="252"/>
      <c r="Q726" s="252"/>
    </row>
    <row r="727" spans="1:17" customFormat="1" ht="45">
      <c r="A727" s="85" t="s">
        <v>1160</v>
      </c>
      <c r="B727" s="70" t="s">
        <v>18</v>
      </c>
      <c r="C727" s="70" t="s">
        <v>19</v>
      </c>
      <c r="D727" s="70">
        <v>87700</v>
      </c>
      <c r="E727" s="71" t="s">
        <v>303</v>
      </c>
      <c r="F727" s="70" t="s">
        <v>21</v>
      </c>
      <c r="G727" s="70">
        <v>33.69</v>
      </c>
      <c r="H727" s="72">
        <v>49.77</v>
      </c>
      <c r="I727" s="72">
        <v>63.33</v>
      </c>
      <c r="J727" s="72">
        <f>G727*H727</f>
        <v>1676.7512999999999</v>
      </c>
      <c r="K727" s="72">
        <f>G727*I727</f>
        <v>2133.5876999999996</v>
      </c>
      <c r="L727" s="252"/>
      <c r="M727" s="252"/>
      <c r="N727" s="252"/>
      <c r="O727" s="252"/>
      <c r="P727" s="252"/>
      <c r="Q727" s="252"/>
    </row>
    <row r="728" spans="1:17" customFormat="1">
      <c r="A728" s="85" t="s">
        <v>1161</v>
      </c>
      <c r="B728" s="70" t="s">
        <v>18</v>
      </c>
      <c r="C728" s="70" t="s">
        <v>23</v>
      </c>
      <c r="D728" s="70">
        <v>110478</v>
      </c>
      <c r="E728" s="71" t="s">
        <v>305</v>
      </c>
      <c r="F728" s="70" t="s">
        <v>21</v>
      </c>
      <c r="G728" s="70">
        <v>33.69</v>
      </c>
      <c r="H728" s="72">
        <v>153.19999999999999</v>
      </c>
      <c r="I728" s="72">
        <v>194.96</v>
      </c>
      <c r="J728" s="72">
        <f>G728*H728</f>
        <v>5161.3079999999991</v>
      </c>
      <c r="K728" s="72">
        <f>G728*I728</f>
        <v>6568.2024000000001</v>
      </c>
      <c r="L728" s="252"/>
      <c r="M728" s="252"/>
      <c r="N728" s="252"/>
      <c r="O728" s="252"/>
      <c r="P728" s="252"/>
      <c r="Q728" s="252"/>
    </row>
    <row r="729" spans="1:17" customFormat="1" ht="15.75">
      <c r="A729" s="88" t="s">
        <v>1162</v>
      </c>
      <c r="B729" s="88"/>
      <c r="C729" s="88"/>
      <c r="D729" s="88"/>
      <c r="E729" s="89" t="s">
        <v>307</v>
      </c>
      <c r="F729" s="88"/>
      <c r="G729" s="88"/>
      <c r="H729" s="90"/>
      <c r="I729" s="90"/>
      <c r="J729" s="90">
        <f>J730+J731+J732+J733</f>
        <v>5941.3</v>
      </c>
      <c r="K729" s="90">
        <f>K730+K731+K732+K733</f>
        <v>7560.7400000000007</v>
      </c>
      <c r="L729" s="259"/>
      <c r="M729" s="252"/>
      <c r="N729" s="252"/>
      <c r="O729" s="252"/>
      <c r="P729" s="252"/>
      <c r="Q729" s="252"/>
    </row>
    <row r="730" spans="1:17" s="86" customFormat="1" ht="45">
      <c r="A730" s="162" t="s">
        <v>1301</v>
      </c>
      <c r="B730" s="162" t="s">
        <v>18</v>
      </c>
      <c r="C730" s="162" t="s">
        <v>19</v>
      </c>
      <c r="D730" s="162">
        <v>93140</v>
      </c>
      <c r="E730" s="163" t="s">
        <v>309</v>
      </c>
      <c r="F730" s="162" t="s">
        <v>66</v>
      </c>
      <c r="G730" s="162">
        <v>14</v>
      </c>
      <c r="H730" s="164">
        <v>162.57</v>
      </c>
      <c r="I730" s="164">
        <v>206.88</v>
      </c>
      <c r="J730" s="164">
        <f>G730*H730</f>
        <v>2275.98</v>
      </c>
      <c r="K730" s="164">
        <f>G730*I730</f>
        <v>2896.3199999999997</v>
      </c>
      <c r="L730" s="253"/>
      <c r="M730" s="253"/>
      <c r="N730" s="253"/>
      <c r="O730" s="253"/>
      <c r="P730" s="253"/>
      <c r="Q730" s="253"/>
    </row>
    <row r="731" spans="1:17" ht="30">
      <c r="A731" s="168" t="s">
        <v>1302</v>
      </c>
      <c r="B731" s="165" t="s">
        <v>18</v>
      </c>
      <c r="C731" s="165" t="s">
        <v>19</v>
      </c>
      <c r="D731" s="165">
        <v>97607</v>
      </c>
      <c r="E731" s="166" t="s">
        <v>311</v>
      </c>
      <c r="F731" s="165" t="s">
        <v>66</v>
      </c>
      <c r="G731" s="165">
        <v>14</v>
      </c>
      <c r="H731" s="167">
        <v>109.47</v>
      </c>
      <c r="I731" s="167">
        <v>139.31</v>
      </c>
      <c r="J731" s="167">
        <f>G731*H731</f>
        <v>1532.58</v>
      </c>
      <c r="K731" s="167">
        <f>G731*I731</f>
        <v>1950.3400000000001</v>
      </c>
    </row>
    <row r="732" spans="1:17" ht="30">
      <c r="A732" s="168" t="s">
        <v>1303</v>
      </c>
      <c r="B732" s="165" t="s">
        <v>18</v>
      </c>
      <c r="C732" s="165" t="s">
        <v>19</v>
      </c>
      <c r="D732" s="73">
        <v>93141</v>
      </c>
      <c r="E732" s="74" t="s">
        <v>558</v>
      </c>
      <c r="F732" s="73" t="s">
        <v>66</v>
      </c>
      <c r="G732" s="73">
        <v>14</v>
      </c>
      <c r="H732" s="75">
        <v>148.58000000000001</v>
      </c>
      <c r="I732" s="75">
        <v>189.08</v>
      </c>
      <c r="J732" s="167">
        <f>G732*H732</f>
        <v>2080.1200000000003</v>
      </c>
      <c r="K732" s="167">
        <f>G732*I732</f>
        <v>2647.1200000000003</v>
      </c>
    </row>
    <row r="733" spans="1:17" ht="30">
      <c r="A733" s="162" t="s">
        <v>1304</v>
      </c>
      <c r="B733" s="165" t="s">
        <v>18</v>
      </c>
      <c r="C733" s="165" t="s">
        <v>19</v>
      </c>
      <c r="D733" s="165">
        <v>93661</v>
      </c>
      <c r="E733" s="166" t="s">
        <v>313</v>
      </c>
      <c r="F733" s="165" t="s">
        <v>66</v>
      </c>
      <c r="G733" s="165">
        <v>1</v>
      </c>
      <c r="H733" s="167">
        <v>52.62</v>
      </c>
      <c r="I733" s="167">
        <v>66.959999999999994</v>
      </c>
      <c r="J733" s="167">
        <f>G733*H733</f>
        <v>52.62</v>
      </c>
      <c r="K733" s="167">
        <f>G733*I733</f>
        <v>66.959999999999994</v>
      </c>
    </row>
    <row r="734" spans="1:17" customFormat="1" ht="15.75">
      <c r="A734" s="82" t="s">
        <v>1163</v>
      </c>
      <c r="B734" s="82"/>
      <c r="C734" s="82"/>
      <c r="D734" s="82"/>
      <c r="E734" s="83" t="s">
        <v>953</v>
      </c>
      <c r="F734" s="82"/>
      <c r="G734" s="82"/>
      <c r="H734" s="84"/>
      <c r="I734" s="84"/>
      <c r="J734" s="84">
        <f>J735+J736+J737</f>
        <v>202301.85189999998</v>
      </c>
      <c r="K734" s="84">
        <f>K735+K736+K737</f>
        <v>257441.28090000001</v>
      </c>
      <c r="L734" s="252"/>
      <c r="M734" s="252"/>
      <c r="N734" s="252"/>
      <c r="O734" s="252"/>
      <c r="P734" s="252"/>
      <c r="Q734" s="252"/>
    </row>
    <row r="735" spans="1:17" customFormat="1">
      <c r="A735" s="85" t="s">
        <v>956</v>
      </c>
      <c r="B735" s="70" t="s">
        <v>18</v>
      </c>
      <c r="C735" s="70" t="s">
        <v>23</v>
      </c>
      <c r="D735" s="70">
        <v>40727</v>
      </c>
      <c r="E735" s="71" t="s">
        <v>72</v>
      </c>
      <c r="F735" s="70" t="s">
        <v>73</v>
      </c>
      <c r="G735" s="70">
        <v>10302.49</v>
      </c>
      <c r="H735" s="72">
        <v>15.85</v>
      </c>
      <c r="I735" s="72">
        <v>20.170000000000002</v>
      </c>
      <c r="J735" s="72">
        <f>G735*H735</f>
        <v>163294.46649999998</v>
      </c>
      <c r="K735" s="72">
        <f>G735*I735</f>
        <v>207801.22330000001</v>
      </c>
      <c r="L735" s="252"/>
      <c r="M735" s="252"/>
      <c r="N735" s="252"/>
      <c r="O735" s="252"/>
      <c r="P735" s="252"/>
      <c r="Q735" s="252"/>
    </row>
    <row r="736" spans="1:17" customFormat="1" ht="60">
      <c r="A736" s="85" t="s">
        <v>957</v>
      </c>
      <c r="B736" s="70" t="s">
        <v>18</v>
      </c>
      <c r="C736" s="70" t="s">
        <v>19</v>
      </c>
      <c r="D736" s="70">
        <v>99837</v>
      </c>
      <c r="E736" s="71" t="s">
        <v>75</v>
      </c>
      <c r="F736" s="70" t="s">
        <v>25</v>
      </c>
      <c r="G736" s="70">
        <v>46.68</v>
      </c>
      <c r="H736" s="72">
        <v>552.54</v>
      </c>
      <c r="I736" s="72">
        <v>703.16</v>
      </c>
      <c r="J736" s="72">
        <f>G736*H736</f>
        <v>25792.567199999998</v>
      </c>
      <c r="K736" s="72">
        <f>G736*I736</f>
        <v>32823.508799999996</v>
      </c>
      <c r="L736" s="252"/>
      <c r="M736" s="252"/>
      <c r="N736" s="252"/>
      <c r="O736" s="252"/>
      <c r="P736" s="252"/>
      <c r="Q736" s="252"/>
    </row>
    <row r="737" spans="1:17" customFormat="1" ht="30">
      <c r="A737" s="85" t="s">
        <v>1164</v>
      </c>
      <c r="B737" s="70" t="s">
        <v>18</v>
      </c>
      <c r="C737" s="70" t="s">
        <v>19</v>
      </c>
      <c r="D737" s="70">
        <v>99855</v>
      </c>
      <c r="E737" s="71" t="s">
        <v>77</v>
      </c>
      <c r="F737" s="70" t="s">
        <v>25</v>
      </c>
      <c r="G737" s="70">
        <v>127.09</v>
      </c>
      <c r="H737" s="72">
        <v>103.98</v>
      </c>
      <c r="I737" s="72">
        <v>132.32</v>
      </c>
      <c r="J737" s="72">
        <f>G737*H737</f>
        <v>13214.818200000002</v>
      </c>
      <c r="K737" s="72">
        <f>G737*I737</f>
        <v>16816.5488</v>
      </c>
      <c r="L737" s="252"/>
      <c r="M737" s="252"/>
      <c r="N737" s="252"/>
      <c r="O737" s="252"/>
      <c r="P737" s="252"/>
      <c r="Q737" s="252"/>
    </row>
    <row r="738" spans="1:17" customFormat="1" ht="15.75">
      <c r="A738" s="82" t="s">
        <v>1165</v>
      </c>
      <c r="B738" s="82"/>
      <c r="C738" s="82"/>
      <c r="D738" s="82"/>
      <c r="E738" s="83" t="s">
        <v>958</v>
      </c>
      <c r="F738" s="82"/>
      <c r="G738" s="82"/>
      <c r="H738" s="84"/>
      <c r="I738" s="84"/>
      <c r="J738" s="84">
        <f>J739+J740+J741+J742</f>
        <v>1042.4954</v>
      </c>
      <c r="K738" s="84">
        <f>K739+K740+K741+K742</f>
        <v>1326.6432999999997</v>
      </c>
      <c r="L738" s="252"/>
      <c r="M738" s="252"/>
      <c r="N738" s="252"/>
      <c r="O738" s="252"/>
      <c r="P738" s="252"/>
      <c r="Q738" s="252"/>
    </row>
    <row r="739" spans="1:17" customFormat="1" ht="30">
      <c r="A739" s="85" t="s">
        <v>1166</v>
      </c>
      <c r="B739" s="70" t="s">
        <v>18</v>
      </c>
      <c r="C739" s="70" t="s">
        <v>19</v>
      </c>
      <c r="D739" s="70">
        <v>96542</v>
      </c>
      <c r="E739" s="71" t="s">
        <v>959</v>
      </c>
      <c r="F739" s="70" t="s">
        <v>21</v>
      </c>
      <c r="G739" s="70">
        <v>1.1399999999999999</v>
      </c>
      <c r="H739" s="72">
        <v>92.11</v>
      </c>
      <c r="I739" s="72">
        <v>117.21</v>
      </c>
      <c r="J739" s="72">
        <f>G739*H739</f>
        <v>105.00539999999999</v>
      </c>
      <c r="K739" s="72">
        <f>G739*I739</f>
        <v>133.61939999999998</v>
      </c>
      <c r="L739" s="252"/>
      <c r="M739" s="252"/>
      <c r="N739" s="252"/>
      <c r="O739" s="252"/>
      <c r="P739" s="252"/>
      <c r="Q739" s="252"/>
    </row>
    <row r="740" spans="1:17" customFormat="1" ht="30">
      <c r="A740" s="85" t="s">
        <v>1167</v>
      </c>
      <c r="B740" s="70" t="s">
        <v>18</v>
      </c>
      <c r="C740" s="70" t="s">
        <v>19</v>
      </c>
      <c r="D740" s="70">
        <v>94965</v>
      </c>
      <c r="E740" s="71" t="s">
        <v>960</v>
      </c>
      <c r="F740" s="70" t="s">
        <v>48</v>
      </c>
      <c r="G740" s="70">
        <v>1.1100000000000001</v>
      </c>
      <c r="H740" s="72">
        <v>477.4</v>
      </c>
      <c r="I740" s="72">
        <v>607.53</v>
      </c>
      <c r="J740" s="72">
        <f>G740*H740</f>
        <v>529.91399999999999</v>
      </c>
      <c r="K740" s="72">
        <f>G740*I740</f>
        <v>674.35829999999999</v>
      </c>
      <c r="L740" s="252"/>
      <c r="M740" s="252"/>
      <c r="N740" s="252"/>
      <c r="O740" s="252"/>
      <c r="P740" s="252"/>
      <c r="Q740" s="252"/>
    </row>
    <row r="741" spans="1:17" customFormat="1">
      <c r="A741" s="85" t="s">
        <v>1168</v>
      </c>
      <c r="B741" s="70" t="s">
        <v>18</v>
      </c>
      <c r="C741" s="70" t="s">
        <v>23</v>
      </c>
      <c r="D741" s="70">
        <v>110478</v>
      </c>
      <c r="E741" s="71" t="s">
        <v>305</v>
      </c>
      <c r="F741" s="70" t="s">
        <v>21</v>
      </c>
      <c r="G741" s="70">
        <v>0.76</v>
      </c>
      <c r="H741" s="72">
        <v>153.19999999999999</v>
      </c>
      <c r="I741" s="72">
        <v>194.96</v>
      </c>
      <c r="J741" s="72">
        <f>G741*H741</f>
        <v>116.43199999999999</v>
      </c>
      <c r="K741" s="72">
        <f>G741*I741</f>
        <v>148.1696</v>
      </c>
      <c r="L741" s="252"/>
      <c r="M741" s="252"/>
      <c r="N741" s="252"/>
      <c r="O741" s="252"/>
      <c r="P741" s="252"/>
      <c r="Q741" s="252"/>
    </row>
    <row r="742" spans="1:17" customFormat="1" ht="30">
      <c r="A742" s="85" t="s">
        <v>1169</v>
      </c>
      <c r="B742" s="70" t="s">
        <v>18</v>
      </c>
      <c r="C742" s="70" t="s">
        <v>19</v>
      </c>
      <c r="D742" s="70">
        <v>99855</v>
      </c>
      <c r="E742" s="71" t="s">
        <v>77</v>
      </c>
      <c r="F742" s="70" t="s">
        <v>25</v>
      </c>
      <c r="G742" s="70">
        <v>2.8</v>
      </c>
      <c r="H742" s="72">
        <v>103.98</v>
      </c>
      <c r="I742" s="72">
        <v>132.32</v>
      </c>
      <c r="J742" s="72">
        <f>G742*H742</f>
        <v>291.14400000000001</v>
      </c>
      <c r="K742" s="72">
        <f>G742*I742</f>
        <v>370.49599999999998</v>
      </c>
      <c r="L742" s="252"/>
      <c r="M742" s="252"/>
      <c r="N742" s="252"/>
      <c r="O742" s="252"/>
      <c r="P742" s="252"/>
      <c r="Q742" s="252"/>
    </row>
    <row r="743" spans="1:17" customFormat="1" ht="15.75">
      <c r="A743" s="82" t="s">
        <v>1170</v>
      </c>
      <c r="B743" s="82"/>
      <c r="C743" s="82"/>
      <c r="D743" s="82"/>
      <c r="E743" s="83" t="s">
        <v>961</v>
      </c>
      <c r="F743" s="82"/>
      <c r="G743" s="82"/>
      <c r="H743" s="84"/>
      <c r="I743" s="84"/>
      <c r="J743" s="84">
        <f>J744+J745+J746+J747+J748+J749+J750+J751+J752+J753+J754+J755+J756</f>
        <v>21119.442199999998</v>
      </c>
      <c r="K743" s="84">
        <f>K744+K745+K746+K747+K748+K749+K750+K751+K752+K753+K754+K755+K756</f>
        <v>26874.398099999999</v>
      </c>
      <c r="L743" s="252"/>
      <c r="M743" s="252"/>
      <c r="N743" s="252"/>
      <c r="O743" s="252"/>
      <c r="P743" s="252"/>
      <c r="Q743" s="252"/>
    </row>
    <row r="744" spans="1:17" customFormat="1" ht="30">
      <c r="A744" s="85" t="s">
        <v>1171</v>
      </c>
      <c r="B744" s="70" t="s">
        <v>18</v>
      </c>
      <c r="C744" s="70" t="s">
        <v>19</v>
      </c>
      <c r="D744" s="70">
        <v>93358</v>
      </c>
      <c r="E744" s="71" t="s">
        <v>487</v>
      </c>
      <c r="F744" s="70" t="s">
        <v>48</v>
      </c>
      <c r="G744" s="70">
        <v>2.5099999999999998</v>
      </c>
      <c r="H744" s="72">
        <v>75.52</v>
      </c>
      <c r="I744" s="72">
        <v>96.1</v>
      </c>
      <c r="J744" s="72">
        <f>G744*H744</f>
        <v>189.55519999999999</v>
      </c>
      <c r="K744" s="72">
        <f>G744*I744</f>
        <v>241.21099999999996</v>
      </c>
      <c r="L744" s="252"/>
      <c r="M744" s="252"/>
      <c r="N744" s="252"/>
      <c r="O744" s="252"/>
      <c r="P744" s="252"/>
      <c r="Q744" s="252"/>
    </row>
    <row r="745" spans="1:17" customFormat="1" ht="31.5" customHeight="1">
      <c r="A745" s="85" t="s">
        <v>1172</v>
      </c>
      <c r="B745" s="70" t="s">
        <v>18</v>
      </c>
      <c r="C745" s="70" t="s">
        <v>19</v>
      </c>
      <c r="D745" s="70">
        <v>96542</v>
      </c>
      <c r="E745" s="71" t="s">
        <v>959</v>
      </c>
      <c r="F745" s="70" t="s">
        <v>21</v>
      </c>
      <c r="G745" s="70">
        <v>14.94</v>
      </c>
      <c r="H745" s="72">
        <v>92.11</v>
      </c>
      <c r="I745" s="72">
        <v>117.21</v>
      </c>
      <c r="J745" s="72">
        <f t="shared" ref="J745:J756" si="82">G745*H745</f>
        <v>1376.1233999999999</v>
      </c>
      <c r="K745" s="72">
        <f t="shared" ref="K745:K756" si="83">G745*I745</f>
        <v>1751.1173999999999</v>
      </c>
      <c r="L745" s="252"/>
      <c r="M745" s="252"/>
      <c r="N745" s="252"/>
      <c r="O745" s="252"/>
      <c r="P745" s="252"/>
      <c r="Q745" s="252"/>
    </row>
    <row r="746" spans="1:17" customFormat="1" ht="30">
      <c r="A746" s="85" t="s">
        <v>1173</v>
      </c>
      <c r="B746" s="70" t="s">
        <v>18</v>
      </c>
      <c r="C746" s="70" t="s">
        <v>19</v>
      </c>
      <c r="D746" s="70">
        <v>96622</v>
      </c>
      <c r="E746" s="71" t="s">
        <v>166</v>
      </c>
      <c r="F746" s="70" t="s">
        <v>48</v>
      </c>
      <c r="G746" s="70">
        <v>0.74</v>
      </c>
      <c r="H746" s="72">
        <v>116.01</v>
      </c>
      <c r="I746" s="72">
        <v>147.63</v>
      </c>
      <c r="J746" s="72">
        <f t="shared" si="82"/>
        <v>85.847400000000007</v>
      </c>
      <c r="K746" s="72">
        <f t="shared" si="83"/>
        <v>109.2462</v>
      </c>
      <c r="L746" s="252"/>
      <c r="M746" s="252"/>
      <c r="N746" s="252"/>
      <c r="O746" s="252"/>
      <c r="P746" s="252"/>
      <c r="Q746" s="252"/>
    </row>
    <row r="747" spans="1:17" s="15" customFormat="1" ht="28.5" customHeight="1">
      <c r="A747" s="85" t="s">
        <v>1174</v>
      </c>
      <c r="B747" s="70" t="s">
        <v>18</v>
      </c>
      <c r="C747" s="70" t="s">
        <v>19</v>
      </c>
      <c r="D747" s="70">
        <v>96546</v>
      </c>
      <c r="E747" s="71" t="s">
        <v>263</v>
      </c>
      <c r="F747" s="70" t="s">
        <v>73</v>
      </c>
      <c r="G747" s="70">
        <v>61.08</v>
      </c>
      <c r="H747" s="72">
        <v>13.39</v>
      </c>
      <c r="I747" s="72">
        <v>17.04</v>
      </c>
      <c r="J747" s="72">
        <f t="shared" si="82"/>
        <v>817.86120000000005</v>
      </c>
      <c r="K747" s="72">
        <f t="shared" si="83"/>
        <v>1040.8031999999998</v>
      </c>
      <c r="L747" s="258"/>
      <c r="M747" s="258"/>
      <c r="N747" s="258"/>
      <c r="O747" s="258"/>
      <c r="P747" s="258"/>
      <c r="Q747" s="258"/>
    </row>
    <row r="748" spans="1:17" customFormat="1" ht="30.75" customHeight="1">
      <c r="A748" s="85" t="s">
        <v>1175</v>
      </c>
      <c r="B748" s="70" t="s">
        <v>18</v>
      </c>
      <c r="C748" s="70" t="s">
        <v>19</v>
      </c>
      <c r="D748" s="70">
        <v>96543</v>
      </c>
      <c r="E748" s="71" t="s">
        <v>261</v>
      </c>
      <c r="F748" s="70" t="s">
        <v>73</v>
      </c>
      <c r="G748" s="70">
        <v>18.010000000000002</v>
      </c>
      <c r="H748" s="72">
        <v>17.05</v>
      </c>
      <c r="I748" s="72">
        <v>21.69</v>
      </c>
      <c r="J748" s="72">
        <f t="shared" si="82"/>
        <v>307.07050000000004</v>
      </c>
      <c r="K748" s="72">
        <f t="shared" si="83"/>
        <v>390.63690000000008</v>
      </c>
      <c r="L748" s="252"/>
      <c r="M748" s="252"/>
      <c r="N748" s="252"/>
      <c r="O748" s="252"/>
      <c r="P748" s="252"/>
      <c r="Q748" s="252"/>
    </row>
    <row r="749" spans="1:17" customFormat="1" ht="30">
      <c r="A749" s="85" t="s">
        <v>1176</v>
      </c>
      <c r="B749" s="70" t="s">
        <v>29</v>
      </c>
      <c r="C749" s="70" t="s">
        <v>19</v>
      </c>
      <c r="D749" s="70">
        <v>7156</v>
      </c>
      <c r="E749" s="71" t="s">
        <v>962</v>
      </c>
      <c r="F749" s="70" t="s">
        <v>21</v>
      </c>
      <c r="G749" s="70">
        <v>13.57</v>
      </c>
      <c r="H749" s="72">
        <v>27.34</v>
      </c>
      <c r="I749" s="72">
        <v>34.79</v>
      </c>
      <c r="J749" s="72">
        <f t="shared" si="82"/>
        <v>371.00380000000001</v>
      </c>
      <c r="K749" s="72">
        <f t="shared" si="83"/>
        <v>472.1003</v>
      </c>
      <c r="L749" s="252"/>
      <c r="M749" s="252"/>
      <c r="N749" s="252"/>
      <c r="O749" s="252"/>
      <c r="P749" s="252"/>
      <c r="Q749" s="252"/>
    </row>
    <row r="750" spans="1:17" customFormat="1" ht="30">
      <c r="A750" s="85" t="s">
        <v>1177</v>
      </c>
      <c r="B750" s="70" t="s">
        <v>18</v>
      </c>
      <c r="C750" s="70" t="s">
        <v>19</v>
      </c>
      <c r="D750" s="70">
        <v>94965</v>
      </c>
      <c r="E750" s="71" t="s">
        <v>960</v>
      </c>
      <c r="F750" s="70" t="s">
        <v>48</v>
      </c>
      <c r="G750" s="70">
        <v>1.77</v>
      </c>
      <c r="H750" s="72">
        <v>477.4</v>
      </c>
      <c r="I750" s="72">
        <v>607.53</v>
      </c>
      <c r="J750" s="72">
        <f t="shared" si="82"/>
        <v>844.99799999999993</v>
      </c>
      <c r="K750" s="72">
        <f t="shared" si="83"/>
        <v>1075.3280999999999</v>
      </c>
      <c r="L750" s="252"/>
      <c r="M750" s="252"/>
      <c r="N750" s="252"/>
      <c r="O750" s="252"/>
      <c r="P750" s="252"/>
      <c r="Q750" s="252"/>
    </row>
    <row r="751" spans="1:17" customFormat="1" ht="30">
      <c r="A751" s="85" t="s">
        <v>1178</v>
      </c>
      <c r="B751" s="70" t="s">
        <v>18</v>
      </c>
      <c r="C751" s="70" t="s">
        <v>23</v>
      </c>
      <c r="D751" s="70">
        <v>110475</v>
      </c>
      <c r="E751" s="71" t="s">
        <v>164</v>
      </c>
      <c r="F751" s="70" t="s">
        <v>48</v>
      </c>
      <c r="G751" s="70">
        <v>2.02</v>
      </c>
      <c r="H751" s="72">
        <v>102.9</v>
      </c>
      <c r="I751" s="72">
        <v>130.16</v>
      </c>
      <c r="J751" s="72">
        <f t="shared" si="82"/>
        <v>207.858</v>
      </c>
      <c r="K751" s="72">
        <f t="shared" si="83"/>
        <v>262.92320000000001</v>
      </c>
      <c r="L751" s="252"/>
      <c r="M751" s="252"/>
      <c r="N751" s="252"/>
      <c r="O751" s="252"/>
      <c r="P751" s="252"/>
      <c r="Q751" s="252"/>
    </row>
    <row r="752" spans="1:17" customFormat="1" ht="30">
      <c r="A752" s="85" t="s">
        <v>1179</v>
      </c>
      <c r="B752" s="70" t="s">
        <v>18</v>
      </c>
      <c r="C752" s="70" t="s">
        <v>19</v>
      </c>
      <c r="D752" s="70">
        <v>94319</v>
      </c>
      <c r="E752" s="71" t="s">
        <v>963</v>
      </c>
      <c r="F752" s="70" t="s">
        <v>48</v>
      </c>
      <c r="G752" s="70">
        <v>11.65</v>
      </c>
      <c r="H752" s="72">
        <v>76.97</v>
      </c>
      <c r="I752" s="72">
        <v>97.95</v>
      </c>
      <c r="J752" s="72">
        <f t="shared" si="82"/>
        <v>896.70050000000003</v>
      </c>
      <c r="K752" s="72">
        <f t="shared" si="83"/>
        <v>1141.1175000000001</v>
      </c>
      <c r="L752" s="252"/>
      <c r="M752" s="252"/>
      <c r="N752" s="252"/>
      <c r="O752" s="252"/>
      <c r="P752" s="252"/>
      <c r="Q752" s="252"/>
    </row>
    <row r="753" spans="1:17" customFormat="1">
      <c r="A753" s="85" t="s">
        <v>1180</v>
      </c>
      <c r="B753" s="70" t="s">
        <v>18</v>
      </c>
      <c r="C753" s="70" t="s">
        <v>23</v>
      </c>
      <c r="D753" s="70">
        <v>110478</v>
      </c>
      <c r="E753" s="71" t="s">
        <v>305</v>
      </c>
      <c r="F753" s="70" t="s">
        <v>21</v>
      </c>
      <c r="G753" s="70">
        <v>27.2</v>
      </c>
      <c r="H753" s="72">
        <v>153.19999999999999</v>
      </c>
      <c r="I753" s="72">
        <v>194.96</v>
      </c>
      <c r="J753" s="72">
        <f t="shared" si="82"/>
        <v>4167.04</v>
      </c>
      <c r="K753" s="72">
        <f t="shared" si="83"/>
        <v>5302.9120000000003</v>
      </c>
      <c r="L753" s="252"/>
      <c r="M753" s="252"/>
      <c r="N753" s="252"/>
      <c r="O753" s="252"/>
      <c r="P753" s="252"/>
      <c r="Q753" s="252"/>
    </row>
    <row r="754" spans="1:17" customFormat="1" ht="45">
      <c r="A754" s="85" t="s">
        <v>1181</v>
      </c>
      <c r="B754" s="70" t="s">
        <v>18</v>
      </c>
      <c r="C754" s="70" t="s">
        <v>19</v>
      </c>
      <c r="D754" s="70">
        <v>87894</v>
      </c>
      <c r="E754" s="71" t="s">
        <v>964</v>
      </c>
      <c r="F754" s="70" t="s">
        <v>21</v>
      </c>
      <c r="G754" s="70">
        <v>6.85</v>
      </c>
      <c r="H754" s="72">
        <v>6.04</v>
      </c>
      <c r="I754" s="72">
        <v>7.68</v>
      </c>
      <c r="J754" s="72">
        <f t="shared" si="82"/>
        <v>41.373999999999995</v>
      </c>
      <c r="K754" s="72">
        <f t="shared" si="83"/>
        <v>52.607999999999997</v>
      </c>
      <c r="L754" s="252"/>
      <c r="M754" s="252"/>
      <c r="N754" s="252"/>
      <c r="O754" s="252"/>
      <c r="P754" s="252"/>
      <c r="Q754" s="252"/>
    </row>
    <row r="755" spans="1:17" customFormat="1" ht="28.5" customHeight="1">
      <c r="A755" s="85" t="s">
        <v>1182</v>
      </c>
      <c r="B755" s="70" t="s">
        <v>18</v>
      </c>
      <c r="C755" s="70" t="s">
        <v>19</v>
      </c>
      <c r="D755" s="70">
        <v>87779</v>
      </c>
      <c r="E755" s="71" t="s">
        <v>86</v>
      </c>
      <c r="F755" s="70" t="s">
        <v>21</v>
      </c>
      <c r="G755" s="70">
        <v>6.85</v>
      </c>
      <c r="H755" s="72">
        <v>60.6</v>
      </c>
      <c r="I755" s="72">
        <v>77.11</v>
      </c>
      <c r="J755" s="72">
        <f t="shared" si="82"/>
        <v>415.11</v>
      </c>
      <c r="K755" s="72">
        <f t="shared" si="83"/>
        <v>528.20349999999996</v>
      </c>
      <c r="L755" s="252"/>
      <c r="M755" s="252"/>
      <c r="N755" s="252"/>
      <c r="O755" s="252"/>
      <c r="P755" s="252"/>
      <c r="Q755" s="252"/>
    </row>
    <row r="756" spans="1:17" customFormat="1" ht="60">
      <c r="A756" s="85" t="s">
        <v>1183</v>
      </c>
      <c r="B756" s="70" t="s">
        <v>18</v>
      </c>
      <c r="C756" s="70" t="s">
        <v>19</v>
      </c>
      <c r="D756" s="70">
        <v>99837</v>
      </c>
      <c r="E756" s="71" t="s">
        <v>75</v>
      </c>
      <c r="F756" s="70" t="s">
        <v>25</v>
      </c>
      <c r="G756" s="70">
        <v>20.63</v>
      </c>
      <c r="H756" s="72">
        <v>552.54</v>
      </c>
      <c r="I756" s="72">
        <v>703.16</v>
      </c>
      <c r="J756" s="72">
        <f t="shared" si="82"/>
        <v>11398.900199999998</v>
      </c>
      <c r="K756" s="72">
        <f t="shared" si="83"/>
        <v>14506.190799999998</v>
      </c>
      <c r="L756" s="252"/>
      <c r="M756" s="252"/>
      <c r="N756" s="252"/>
      <c r="O756" s="252"/>
      <c r="P756" s="252"/>
      <c r="Q756" s="252"/>
    </row>
    <row r="757" spans="1:17" customFormat="1" ht="15.75">
      <c r="A757" s="82" t="s">
        <v>1184</v>
      </c>
      <c r="B757" s="82"/>
      <c r="C757" s="82"/>
      <c r="D757" s="82"/>
      <c r="E757" s="83" t="s">
        <v>96</v>
      </c>
      <c r="F757" s="82"/>
      <c r="G757" s="82"/>
      <c r="H757" s="84"/>
      <c r="I757" s="84"/>
      <c r="J757" s="84">
        <f>J758+J759+J760+J761+J762+J763</f>
        <v>20016.315400000003</v>
      </c>
      <c r="K757" s="84">
        <f>K758+K759+K760+K761+K762+K763</f>
        <v>25461.396500000003</v>
      </c>
      <c r="L757" s="252"/>
      <c r="M757" s="252"/>
      <c r="N757" s="252"/>
      <c r="O757" s="252"/>
      <c r="P757" s="252"/>
      <c r="Q757" s="252"/>
    </row>
    <row r="758" spans="1:17" customFormat="1" ht="30">
      <c r="A758" s="85" t="s">
        <v>1185</v>
      </c>
      <c r="B758" s="70" t="s">
        <v>18</v>
      </c>
      <c r="C758" s="70" t="s">
        <v>19</v>
      </c>
      <c r="D758" s="70">
        <v>88485</v>
      </c>
      <c r="E758" s="71" t="s">
        <v>924</v>
      </c>
      <c r="F758" s="70" t="s">
        <v>21</v>
      </c>
      <c r="G758" s="70">
        <v>608.08000000000004</v>
      </c>
      <c r="H758" s="72">
        <v>3.41</v>
      </c>
      <c r="I758" s="72">
        <v>4.33</v>
      </c>
      <c r="J758" s="72">
        <f t="shared" ref="J758:J763" si="84">G758*H758</f>
        <v>2073.5528000000004</v>
      </c>
      <c r="K758" s="72">
        <f t="shared" ref="K758:K763" si="85">G758*I758</f>
        <v>2632.9864000000002</v>
      </c>
      <c r="L758" s="252"/>
      <c r="M758" s="252"/>
      <c r="N758" s="252"/>
      <c r="O758" s="252"/>
      <c r="P758" s="252"/>
      <c r="Q758" s="252"/>
    </row>
    <row r="759" spans="1:17" customFormat="1" ht="30">
      <c r="A759" s="85" t="s">
        <v>965</v>
      </c>
      <c r="B759" s="70" t="s">
        <v>18</v>
      </c>
      <c r="C759" s="70" t="s">
        <v>19</v>
      </c>
      <c r="D759" s="70">
        <v>88489</v>
      </c>
      <c r="E759" s="71" t="s">
        <v>966</v>
      </c>
      <c r="F759" s="70" t="s">
        <v>21</v>
      </c>
      <c r="G759" s="70">
        <v>608.08000000000004</v>
      </c>
      <c r="H759" s="72">
        <v>12.46</v>
      </c>
      <c r="I759" s="72">
        <v>15.85</v>
      </c>
      <c r="J759" s="72">
        <f t="shared" si="84"/>
        <v>7576.6768000000011</v>
      </c>
      <c r="K759" s="72">
        <f t="shared" si="85"/>
        <v>9638.0680000000011</v>
      </c>
      <c r="L759" s="252"/>
      <c r="M759" s="252"/>
      <c r="N759" s="252"/>
      <c r="O759" s="252"/>
      <c r="P759" s="252"/>
      <c r="Q759" s="252"/>
    </row>
    <row r="760" spans="1:17" customFormat="1">
      <c r="A760" s="85" t="s">
        <v>967</v>
      </c>
      <c r="B760" s="70" t="s">
        <v>18</v>
      </c>
      <c r="C760" s="70" t="s">
        <v>19</v>
      </c>
      <c r="D760" s="70">
        <v>102197</v>
      </c>
      <c r="E760" s="71" t="s">
        <v>176</v>
      </c>
      <c r="F760" s="70" t="s">
        <v>21</v>
      </c>
      <c r="G760" s="70">
        <v>9.24</v>
      </c>
      <c r="H760" s="72">
        <v>31.39</v>
      </c>
      <c r="I760" s="72">
        <v>39.94</v>
      </c>
      <c r="J760" s="72">
        <f t="shared" si="84"/>
        <v>290.04360000000003</v>
      </c>
      <c r="K760" s="72">
        <f t="shared" si="85"/>
        <v>369.04559999999998</v>
      </c>
      <c r="L760" s="252"/>
      <c r="M760" s="252"/>
      <c r="N760" s="252"/>
      <c r="O760" s="252"/>
      <c r="P760" s="252"/>
      <c r="Q760" s="252"/>
    </row>
    <row r="761" spans="1:17" customFormat="1" ht="30">
      <c r="A761" s="85" t="s">
        <v>1186</v>
      </c>
      <c r="B761" s="70" t="s">
        <v>18</v>
      </c>
      <c r="C761" s="70" t="s">
        <v>19</v>
      </c>
      <c r="D761" s="70">
        <v>102219</v>
      </c>
      <c r="E761" s="71" t="s">
        <v>178</v>
      </c>
      <c r="F761" s="70" t="s">
        <v>21</v>
      </c>
      <c r="G761" s="70">
        <v>9.24</v>
      </c>
      <c r="H761" s="72">
        <v>15.19</v>
      </c>
      <c r="I761" s="72">
        <v>19.329999999999998</v>
      </c>
      <c r="J761" s="72">
        <f t="shared" si="84"/>
        <v>140.35560000000001</v>
      </c>
      <c r="K761" s="72">
        <f t="shared" si="85"/>
        <v>178.60919999999999</v>
      </c>
      <c r="L761" s="252"/>
      <c r="M761" s="252"/>
      <c r="N761" s="252"/>
      <c r="O761" s="252"/>
      <c r="P761" s="252"/>
      <c r="Q761" s="252"/>
    </row>
    <row r="762" spans="1:17" customFormat="1" ht="45">
      <c r="A762" s="85" t="s">
        <v>1187</v>
      </c>
      <c r="B762" s="70" t="s">
        <v>18</v>
      </c>
      <c r="C762" s="70" t="s">
        <v>19</v>
      </c>
      <c r="D762" s="70">
        <v>100722</v>
      </c>
      <c r="E762" s="71" t="s">
        <v>102</v>
      </c>
      <c r="F762" s="70" t="s">
        <v>21</v>
      </c>
      <c r="G762" s="70">
        <v>231.17</v>
      </c>
      <c r="H762" s="72">
        <v>21.29</v>
      </c>
      <c r="I762" s="72">
        <v>27.09</v>
      </c>
      <c r="J762" s="72">
        <f t="shared" si="84"/>
        <v>4921.6092999999992</v>
      </c>
      <c r="K762" s="72">
        <f t="shared" si="85"/>
        <v>6262.3952999999992</v>
      </c>
      <c r="L762" s="252"/>
      <c r="M762" s="252"/>
      <c r="N762" s="252"/>
      <c r="O762" s="252"/>
      <c r="P762" s="252"/>
      <c r="Q762" s="252"/>
    </row>
    <row r="763" spans="1:17" customFormat="1" ht="45">
      <c r="A763" s="85" t="s">
        <v>1188</v>
      </c>
      <c r="B763" s="70" t="s">
        <v>18</v>
      </c>
      <c r="C763" s="70" t="s">
        <v>19</v>
      </c>
      <c r="D763" s="70">
        <v>100746</v>
      </c>
      <c r="E763" s="71" t="s">
        <v>104</v>
      </c>
      <c r="F763" s="70" t="s">
        <v>21</v>
      </c>
      <c r="G763" s="70">
        <v>231.17</v>
      </c>
      <c r="H763" s="72">
        <v>21.69</v>
      </c>
      <c r="I763" s="72">
        <v>27.6</v>
      </c>
      <c r="J763" s="72">
        <f t="shared" si="84"/>
        <v>5014.0772999999999</v>
      </c>
      <c r="K763" s="72">
        <f t="shared" si="85"/>
        <v>6380.2920000000004</v>
      </c>
      <c r="L763" s="252"/>
      <c r="M763" s="252"/>
      <c r="N763" s="252"/>
      <c r="O763" s="252"/>
      <c r="P763" s="252"/>
      <c r="Q763" s="252"/>
    </row>
    <row r="764" spans="1:17" customFormat="1" ht="15.75">
      <c r="A764" s="82" t="s">
        <v>1189</v>
      </c>
      <c r="B764" s="82"/>
      <c r="C764" s="82"/>
      <c r="D764" s="82"/>
      <c r="E764" s="83" t="s">
        <v>106</v>
      </c>
      <c r="F764" s="82"/>
      <c r="G764" s="82"/>
      <c r="H764" s="84"/>
      <c r="I764" s="84"/>
      <c r="J764" s="84">
        <f>J765+J766+J767+J768+J769+J770+J771+J772+J773+J774+J775+J776+J777+J778+J779+J780+J781</f>
        <v>59745.615999999995</v>
      </c>
      <c r="K764" s="84">
        <f>K765+K766+K767+K768+K769+K770+K771+K772+K773+K774+K775+K776+K777+K778+K779+K780+K781</f>
        <v>76030.358099999998</v>
      </c>
      <c r="L764" s="252"/>
      <c r="M764" s="252"/>
      <c r="N764" s="252"/>
      <c r="O764" s="252"/>
      <c r="P764" s="252"/>
      <c r="Q764" s="252"/>
    </row>
    <row r="765" spans="1:17" customFormat="1" ht="30">
      <c r="A765" s="85" t="s">
        <v>968</v>
      </c>
      <c r="B765" s="70" t="s">
        <v>18</v>
      </c>
      <c r="C765" s="70" t="s">
        <v>23</v>
      </c>
      <c r="D765" s="70" t="s">
        <v>323</v>
      </c>
      <c r="E765" s="71" t="s">
        <v>324</v>
      </c>
      <c r="F765" s="70" t="s">
        <v>66</v>
      </c>
      <c r="G765" s="70">
        <v>1</v>
      </c>
      <c r="H765" s="72">
        <v>4650.3</v>
      </c>
      <c r="I765" s="72">
        <v>5917.97</v>
      </c>
      <c r="J765" s="72">
        <f>G765*H765</f>
        <v>4650.3</v>
      </c>
      <c r="K765" s="72">
        <f>G765*I765</f>
        <v>5917.97</v>
      </c>
      <c r="L765" s="252"/>
      <c r="M765" s="252"/>
      <c r="N765" s="252"/>
      <c r="O765" s="252"/>
      <c r="P765" s="252"/>
      <c r="Q765" s="252"/>
    </row>
    <row r="766" spans="1:17" customFormat="1" ht="32.25" customHeight="1">
      <c r="A766" s="85" t="s">
        <v>1190</v>
      </c>
      <c r="B766" s="70" t="s">
        <v>18</v>
      </c>
      <c r="C766" s="70" t="s">
        <v>23</v>
      </c>
      <c r="D766" s="70">
        <v>160603</v>
      </c>
      <c r="E766" s="71" t="s">
        <v>326</v>
      </c>
      <c r="F766" s="70" t="s">
        <v>66</v>
      </c>
      <c r="G766" s="70">
        <v>1</v>
      </c>
      <c r="H766" s="72">
        <v>814.19</v>
      </c>
      <c r="I766" s="72">
        <v>1036.1300000000001</v>
      </c>
      <c r="J766" s="72">
        <f t="shared" ref="J766:J781" si="86">G766*H766</f>
        <v>814.19</v>
      </c>
      <c r="K766" s="72">
        <f t="shared" ref="K766:K781" si="87">G766*I766</f>
        <v>1036.1300000000001</v>
      </c>
      <c r="L766" s="252"/>
      <c r="M766" s="252"/>
      <c r="N766" s="252"/>
      <c r="O766" s="252"/>
      <c r="P766" s="252"/>
      <c r="Q766" s="252"/>
    </row>
    <row r="767" spans="1:17" customFormat="1" ht="45">
      <c r="A767" s="85" t="s">
        <v>1191</v>
      </c>
      <c r="B767" s="70" t="s">
        <v>18</v>
      </c>
      <c r="C767" s="70" t="s">
        <v>19</v>
      </c>
      <c r="D767" s="70">
        <v>101912</v>
      </c>
      <c r="E767" s="71" t="s">
        <v>328</v>
      </c>
      <c r="F767" s="70" t="s">
        <v>66</v>
      </c>
      <c r="G767" s="70">
        <v>8</v>
      </c>
      <c r="H767" s="72">
        <v>1773.67</v>
      </c>
      <c r="I767" s="72">
        <v>2257.17</v>
      </c>
      <c r="J767" s="72">
        <f t="shared" si="86"/>
        <v>14189.36</v>
      </c>
      <c r="K767" s="72">
        <f t="shared" si="87"/>
        <v>18057.36</v>
      </c>
      <c r="L767" s="252"/>
      <c r="M767" s="252"/>
      <c r="N767" s="252"/>
      <c r="O767" s="252"/>
      <c r="P767" s="252"/>
      <c r="Q767" s="252"/>
    </row>
    <row r="768" spans="1:17" customFormat="1" ht="45">
      <c r="A768" s="85" t="s">
        <v>969</v>
      </c>
      <c r="B768" s="70" t="s">
        <v>18</v>
      </c>
      <c r="C768" s="70" t="s">
        <v>19</v>
      </c>
      <c r="D768" s="70">
        <v>92362</v>
      </c>
      <c r="E768" s="71" t="s">
        <v>1192</v>
      </c>
      <c r="F768" s="70" t="s">
        <v>25</v>
      </c>
      <c r="G768" s="70">
        <v>17</v>
      </c>
      <c r="H768" s="72">
        <v>168.31</v>
      </c>
      <c r="I768" s="72">
        <v>214.19</v>
      </c>
      <c r="J768" s="72">
        <f t="shared" si="86"/>
        <v>2861.27</v>
      </c>
      <c r="K768" s="72">
        <f t="shared" si="87"/>
        <v>3641.23</v>
      </c>
      <c r="L768" s="252"/>
      <c r="M768" s="252"/>
      <c r="N768" s="252"/>
      <c r="O768" s="252"/>
      <c r="P768" s="252"/>
      <c r="Q768" s="252"/>
    </row>
    <row r="769" spans="1:17" customFormat="1">
      <c r="A769" s="85" t="s">
        <v>970</v>
      </c>
      <c r="B769" s="70" t="s">
        <v>18</v>
      </c>
      <c r="C769" s="70" t="s">
        <v>23</v>
      </c>
      <c r="D769" s="70">
        <v>160673</v>
      </c>
      <c r="E769" s="71" t="s">
        <v>330</v>
      </c>
      <c r="F769" s="70" t="s">
        <v>66</v>
      </c>
      <c r="G769" s="70">
        <v>1</v>
      </c>
      <c r="H769" s="72">
        <v>782.46</v>
      </c>
      <c r="I769" s="72">
        <v>995.75</v>
      </c>
      <c r="J769" s="72">
        <f t="shared" si="86"/>
        <v>782.46</v>
      </c>
      <c r="K769" s="72">
        <f t="shared" si="87"/>
        <v>995.75</v>
      </c>
      <c r="L769" s="252"/>
      <c r="M769" s="252"/>
      <c r="N769" s="252"/>
      <c r="O769" s="252"/>
      <c r="P769" s="252"/>
      <c r="Q769" s="252"/>
    </row>
    <row r="770" spans="1:17" customFormat="1" ht="30">
      <c r="A770" s="85" t="s">
        <v>971</v>
      </c>
      <c r="B770" s="70" t="s">
        <v>18</v>
      </c>
      <c r="C770" s="70" t="s">
        <v>23</v>
      </c>
      <c r="D770" s="70">
        <v>160674</v>
      </c>
      <c r="E770" s="71" t="s">
        <v>332</v>
      </c>
      <c r="F770" s="70" t="s">
        <v>66</v>
      </c>
      <c r="G770" s="70">
        <v>9</v>
      </c>
      <c r="H770" s="72">
        <v>82.69</v>
      </c>
      <c r="I770" s="72">
        <v>105.23</v>
      </c>
      <c r="J770" s="72">
        <f t="shared" si="86"/>
        <v>744.21</v>
      </c>
      <c r="K770" s="72">
        <f t="shared" si="87"/>
        <v>947.07</v>
      </c>
      <c r="L770" s="252"/>
      <c r="M770" s="252"/>
      <c r="N770" s="252"/>
      <c r="O770" s="252"/>
      <c r="P770" s="252"/>
      <c r="Q770" s="252"/>
    </row>
    <row r="771" spans="1:17" customFormat="1">
      <c r="A771" s="85" t="s">
        <v>972</v>
      </c>
      <c r="B771" s="70" t="s">
        <v>18</v>
      </c>
      <c r="C771" s="70" t="s">
        <v>23</v>
      </c>
      <c r="D771" s="70" t="s">
        <v>334</v>
      </c>
      <c r="E771" s="71" t="s">
        <v>335</v>
      </c>
      <c r="F771" s="70" t="s">
        <v>66</v>
      </c>
      <c r="G771" s="70">
        <v>9</v>
      </c>
      <c r="H771" s="72">
        <v>161.80000000000001</v>
      </c>
      <c r="I771" s="72">
        <v>205.9</v>
      </c>
      <c r="J771" s="72">
        <f t="shared" si="86"/>
        <v>1456.2</v>
      </c>
      <c r="K771" s="72">
        <f t="shared" si="87"/>
        <v>1853.1000000000001</v>
      </c>
      <c r="L771" s="252"/>
      <c r="M771" s="252"/>
      <c r="N771" s="252"/>
      <c r="O771" s="252"/>
      <c r="P771" s="252"/>
      <c r="Q771" s="252"/>
    </row>
    <row r="772" spans="1:17" s="131" customFormat="1">
      <c r="A772" s="95" t="s">
        <v>973</v>
      </c>
      <c r="B772" s="95" t="s">
        <v>18</v>
      </c>
      <c r="C772" s="95" t="s">
        <v>23</v>
      </c>
      <c r="D772" s="95">
        <v>160720</v>
      </c>
      <c r="E772" s="96" t="s">
        <v>974</v>
      </c>
      <c r="F772" s="95" t="s">
        <v>66</v>
      </c>
      <c r="G772" s="95">
        <v>70</v>
      </c>
      <c r="H772" s="94">
        <v>133.83000000000001</v>
      </c>
      <c r="I772" s="94">
        <v>170.31</v>
      </c>
      <c r="J772" s="94">
        <f t="shared" si="86"/>
        <v>9368.1</v>
      </c>
      <c r="K772" s="94">
        <f t="shared" si="87"/>
        <v>11921.7</v>
      </c>
      <c r="L772" s="252"/>
      <c r="M772" s="252"/>
      <c r="N772" s="252"/>
      <c r="O772" s="252"/>
      <c r="P772" s="252"/>
      <c r="Q772" s="252"/>
    </row>
    <row r="773" spans="1:17" customFormat="1" ht="31.5" customHeight="1">
      <c r="A773" s="85" t="s">
        <v>975</v>
      </c>
      <c r="B773" s="70" t="s">
        <v>18</v>
      </c>
      <c r="C773" s="70" t="s">
        <v>23</v>
      </c>
      <c r="D773" s="70">
        <v>160716</v>
      </c>
      <c r="E773" s="71" t="s">
        <v>337</v>
      </c>
      <c r="F773" s="70" t="s">
        <v>25</v>
      </c>
      <c r="G773" s="70">
        <v>483.9</v>
      </c>
      <c r="H773" s="72">
        <v>25.36</v>
      </c>
      <c r="I773" s="72">
        <v>32.270000000000003</v>
      </c>
      <c r="J773" s="72">
        <f t="shared" si="86"/>
        <v>12271.704</v>
      </c>
      <c r="K773" s="72">
        <f t="shared" si="87"/>
        <v>15615.453000000001</v>
      </c>
      <c r="L773" s="252"/>
      <c r="M773" s="252"/>
      <c r="N773" s="252"/>
      <c r="O773" s="252"/>
      <c r="P773" s="252"/>
      <c r="Q773" s="252"/>
    </row>
    <row r="774" spans="1:17" customFormat="1" ht="30">
      <c r="A774" s="85" t="s">
        <v>976</v>
      </c>
      <c r="B774" s="70" t="s">
        <v>18</v>
      </c>
      <c r="C774" s="70" t="s">
        <v>19</v>
      </c>
      <c r="D774" s="70">
        <v>97599</v>
      </c>
      <c r="E774" s="71" t="s">
        <v>977</v>
      </c>
      <c r="F774" s="70" t="s">
        <v>66</v>
      </c>
      <c r="G774" s="70">
        <v>26</v>
      </c>
      <c r="H774" s="72">
        <v>23.32</v>
      </c>
      <c r="I774" s="72">
        <v>29.67</v>
      </c>
      <c r="J774" s="72">
        <f t="shared" si="86"/>
        <v>606.32000000000005</v>
      </c>
      <c r="K774" s="72">
        <f t="shared" si="87"/>
        <v>771.42000000000007</v>
      </c>
      <c r="L774" s="252"/>
      <c r="M774" s="252"/>
      <c r="N774" s="252"/>
      <c r="O774" s="252"/>
      <c r="P774" s="252"/>
      <c r="Q774" s="252"/>
    </row>
    <row r="775" spans="1:17" customFormat="1">
      <c r="A775" s="85" t="s">
        <v>978</v>
      </c>
      <c r="B775" s="70" t="s">
        <v>18</v>
      </c>
      <c r="C775" s="70" t="s">
        <v>23</v>
      </c>
      <c r="D775" s="70">
        <v>210042</v>
      </c>
      <c r="E775" s="71" t="s">
        <v>108</v>
      </c>
      <c r="F775" s="70" t="s">
        <v>66</v>
      </c>
      <c r="G775" s="70">
        <v>78</v>
      </c>
      <c r="H775" s="72">
        <v>42.49</v>
      </c>
      <c r="I775" s="72">
        <v>54.07</v>
      </c>
      <c r="J775" s="72">
        <f t="shared" si="86"/>
        <v>3314.2200000000003</v>
      </c>
      <c r="K775" s="72">
        <f t="shared" si="87"/>
        <v>4217.46</v>
      </c>
      <c r="L775" s="252"/>
      <c r="M775" s="252"/>
      <c r="N775" s="252"/>
      <c r="O775" s="252"/>
      <c r="P775" s="252"/>
      <c r="Q775" s="252"/>
    </row>
    <row r="776" spans="1:17" customFormat="1" ht="30">
      <c r="A776" s="85" t="s">
        <v>979</v>
      </c>
      <c r="B776" s="70" t="s">
        <v>18</v>
      </c>
      <c r="C776" s="70" t="s">
        <v>23</v>
      </c>
      <c r="D776" s="70">
        <v>210043</v>
      </c>
      <c r="E776" s="71" t="s">
        <v>110</v>
      </c>
      <c r="F776" s="70" t="s">
        <v>66</v>
      </c>
      <c r="G776" s="70">
        <v>43</v>
      </c>
      <c r="H776" s="72">
        <v>27.63</v>
      </c>
      <c r="I776" s="72">
        <v>35.159999999999997</v>
      </c>
      <c r="J776" s="72">
        <f t="shared" si="86"/>
        <v>1188.0899999999999</v>
      </c>
      <c r="K776" s="72">
        <f t="shared" si="87"/>
        <v>1511.8799999999999</v>
      </c>
      <c r="L776" s="252"/>
      <c r="M776" s="252"/>
      <c r="N776" s="252"/>
      <c r="O776" s="252"/>
      <c r="P776" s="252"/>
      <c r="Q776" s="252"/>
    </row>
    <row r="777" spans="1:17" customFormat="1">
      <c r="A777" s="85" t="s">
        <v>980</v>
      </c>
      <c r="B777" s="70" t="s">
        <v>18</v>
      </c>
      <c r="C777" s="70" t="s">
        <v>23</v>
      </c>
      <c r="D777" s="70">
        <v>53</v>
      </c>
      <c r="E777" s="71" t="s">
        <v>112</v>
      </c>
      <c r="F777" s="70" t="s">
        <v>66</v>
      </c>
      <c r="G777" s="70">
        <v>1</v>
      </c>
      <c r="H777" s="72">
        <v>47.9</v>
      </c>
      <c r="I777" s="72">
        <v>60.95</v>
      </c>
      <c r="J777" s="72">
        <f t="shared" si="86"/>
        <v>47.9</v>
      </c>
      <c r="K777" s="72">
        <f t="shared" si="87"/>
        <v>60.95</v>
      </c>
      <c r="L777" s="252"/>
      <c r="M777" s="252"/>
      <c r="N777" s="252"/>
      <c r="O777" s="252"/>
      <c r="P777" s="252"/>
      <c r="Q777" s="252"/>
    </row>
    <row r="778" spans="1:17" customFormat="1">
      <c r="A778" s="85" t="s">
        <v>981</v>
      </c>
      <c r="B778" s="70" t="s">
        <v>18</v>
      </c>
      <c r="C778" s="70" t="s">
        <v>23</v>
      </c>
      <c r="D778" s="70">
        <v>52</v>
      </c>
      <c r="E778" s="71" t="s">
        <v>114</v>
      </c>
      <c r="F778" s="70" t="s">
        <v>66</v>
      </c>
      <c r="G778" s="70">
        <v>23</v>
      </c>
      <c r="H778" s="72">
        <v>50.95</v>
      </c>
      <c r="I778" s="72">
        <v>64.83</v>
      </c>
      <c r="J778" s="72">
        <f t="shared" si="86"/>
        <v>1171.8500000000001</v>
      </c>
      <c r="K778" s="72">
        <f t="shared" si="87"/>
        <v>1491.09</v>
      </c>
      <c r="L778" s="252"/>
      <c r="M778" s="252"/>
      <c r="N778" s="252"/>
      <c r="O778" s="252"/>
      <c r="P778" s="252"/>
      <c r="Q778" s="252"/>
    </row>
    <row r="779" spans="1:17" customFormat="1" ht="24.95" customHeight="1">
      <c r="A779" s="85" t="s">
        <v>982</v>
      </c>
      <c r="B779" s="70" t="s">
        <v>18</v>
      </c>
      <c r="C779" s="70" t="s">
        <v>23</v>
      </c>
      <c r="D779" s="70">
        <v>210050</v>
      </c>
      <c r="E779" s="71" t="s">
        <v>921</v>
      </c>
      <c r="F779" s="70" t="s">
        <v>66</v>
      </c>
      <c r="G779" s="70">
        <v>1</v>
      </c>
      <c r="H779" s="72">
        <v>1874.73</v>
      </c>
      <c r="I779" s="72">
        <v>2385.7800000000002</v>
      </c>
      <c r="J779" s="72">
        <f t="shared" si="86"/>
        <v>1874.73</v>
      </c>
      <c r="K779" s="72">
        <f t="shared" si="87"/>
        <v>2385.7800000000002</v>
      </c>
      <c r="L779" s="252"/>
      <c r="M779" s="252"/>
      <c r="N779" s="252"/>
      <c r="O779" s="252"/>
      <c r="P779" s="252"/>
      <c r="Q779" s="252"/>
    </row>
    <row r="780" spans="1:17" customFormat="1">
      <c r="A780" s="85" t="s">
        <v>983</v>
      </c>
      <c r="B780" s="70" t="s">
        <v>18</v>
      </c>
      <c r="C780" s="70" t="s">
        <v>829</v>
      </c>
      <c r="D780" s="70">
        <v>171854</v>
      </c>
      <c r="E780" s="71" t="s">
        <v>984</v>
      </c>
      <c r="F780" s="70" t="s">
        <v>21</v>
      </c>
      <c r="G780" s="70">
        <v>16.010000000000002</v>
      </c>
      <c r="H780" s="72">
        <v>111.2</v>
      </c>
      <c r="I780" s="72">
        <v>141.51</v>
      </c>
      <c r="J780" s="72">
        <f t="shared" si="86"/>
        <v>1780.3120000000001</v>
      </c>
      <c r="K780" s="72">
        <f t="shared" si="87"/>
        <v>2265.5751</v>
      </c>
      <c r="L780" s="252"/>
      <c r="M780" s="252"/>
      <c r="N780" s="252"/>
      <c r="O780" s="252"/>
      <c r="P780" s="252"/>
      <c r="Q780" s="252"/>
    </row>
    <row r="781" spans="1:17" customFormat="1">
      <c r="A781" s="85" t="s">
        <v>985</v>
      </c>
      <c r="B781" s="70" t="s">
        <v>18</v>
      </c>
      <c r="C781" s="70" t="s">
        <v>23</v>
      </c>
      <c r="D781" s="70">
        <v>210044</v>
      </c>
      <c r="E781" s="71" t="s">
        <v>986</v>
      </c>
      <c r="F781" s="70" t="s">
        <v>66</v>
      </c>
      <c r="G781" s="70">
        <v>324</v>
      </c>
      <c r="H781" s="72">
        <v>8.1</v>
      </c>
      <c r="I781" s="72">
        <v>10.31</v>
      </c>
      <c r="J781" s="72">
        <f t="shared" si="86"/>
        <v>2624.4</v>
      </c>
      <c r="K781" s="72">
        <f t="shared" si="87"/>
        <v>3340.44</v>
      </c>
      <c r="L781" s="252"/>
      <c r="M781" s="252"/>
      <c r="N781" s="252"/>
      <c r="O781" s="252"/>
      <c r="P781" s="252"/>
      <c r="Q781" s="252"/>
    </row>
    <row r="782" spans="1:17" customFormat="1" ht="15.75">
      <c r="A782" s="82" t="s">
        <v>1193</v>
      </c>
      <c r="B782" s="82"/>
      <c r="C782" s="82"/>
      <c r="D782" s="82"/>
      <c r="E782" s="83" t="s">
        <v>120</v>
      </c>
      <c r="F782" s="82"/>
      <c r="G782" s="82"/>
      <c r="H782" s="84"/>
      <c r="I782" s="84"/>
      <c r="J782" s="84">
        <f>J783</f>
        <v>478.40000000000003</v>
      </c>
      <c r="K782" s="84">
        <f>K783</f>
        <v>607.19999999999993</v>
      </c>
      <c r="L782" s="252"/>
      <c r="M782" s="252"/>
      <c r="N782" s="252"/>
      <c r="O782" s="252"/>
      <c r="P782" s="252"/>
      <c r="Q782" s="252"/>
    </row>
    <row r="783" spans="1:17" customFormat="1">
      <c r="A783" s="85" t="s">
        <v>987</v>
      </c>
      <c r="B783" s="70" t="s">
        <v>18</v>
      </c>
      <c r="C783" s="70" t="s">
        <v>23</v>
      </c>
      <c r="D783" s="70">
        <v>101</v>
      </c>
      <c r="E783" s="71" t="s">
        <v>120</v>
      </c>
      <c r="F783" s="70" t="s">
        <v>21</v>
      </c>
      <c r="G783" s="70">
        <v>368</v>
      </c>
      <c r="H783" s="72">
        <v>1.3</v>
      </c>
      <c r="I783" s="72">
        <v>1.65</v>
      </c>
      <c r="J783" s="72">
        <f>G783*H783</f>
        <v>478.40000000000003</v>
      </c>
      <c r="K783" s="72">
        <f>G783*I783</f>
        <v>607.19999999999993</v>
      </c>
      <c r="L783" s="252"/>
      <c r="M783" s="252"/>
      <c r="N783" s="252"/>
      <c r="O783" s="252"/>
      <c r="P783" s="252"/>
      <c r="Q783" s="252"/>
    </row>
    <row r="784" spans="1:17" ht="15.75">
      <c r="A784" s="81">
        <v>10</v>
      </c>
      <c r="B784" s="64"/>
      <c r="C784" s="64"/>
      <c r="D784" s="64"/>
      <c r="E784" s="65" t="s">
        <v>988</v>
      </c>
      <c r="F784" s="64"/>
      <c r="G784" s="64"/>
      <c r="H784" s="66"/>
      <c r="I784" s="66"/>
      <c r="J784" s="66">
        <f>J785+J792+J803+J810+J816+J822+J827+J846+J851+J867</f>
        <v>216068.25810000004</v>
      </c>
      <c r="K784" s="66">
        <f>K785+K792+K803+K810+K816+K822+K827+K846+K851+K867</f>
        <v>274957.20738000004</v>
      </c>
    </row>
    <row r="785" spans="1:11" ht="15.75">
      <c r="A785" s="82" t="s">
        <v>989</v>
      </c>
      <c r="B785" s="82"/>
      <c r="C785" s="82"/>
      <c r="D785" s="82"/>
      <c r="E785" s="83" t="s">
        <v>16</v>
      </c>
      <c r="F785" s="82"/>
      <c r="G785" s="82"/>
      <c r="H785" s="84"/>
      <c r="I785" s="84"/>
      <c r="J785" s="84">
        <f>J786+J787+J788+J789+J790+J791</f>
        <v>21222.319100000004</v>
      </c>
      <c r="K785" s="84">
        <f>K786+K787+K788+K789+K790+K791</f>
        <v>27006.926199999998</v>
      </c>
    </row>
    <row r="786" spans="1:11" ht="30">
      <c r="A786" s="70" t="s">
        <v>990</v>
      </c>
      <c r="B786" s="70" t="s">
        <v>18</v>
      </c>
      <c r="C786" s="70" t="s">
        <v>19</v>
      </c>
      <c r="D786" s="70">
        <v>103689</v>
      </c>
      <c r="E786" s="71" t="s">
        <v>20</v>
      </c>
      <c r="F786" s="70" t="s">
        <v>21</v>
      </c>
      <c r="G786" s="70">
        <v>2.8</v>
      </c>
      <c r="H786" s="72">
        <v>303.36</v>
      </c>
      <c r="I786" s="72">
        <v>386.05</v>
      </c>
      <c r="J786" s="72">
        <f t="shared" ref="J786:J791" si="88">G786*H786</f>
        <v>849.40800000000002</v>
      </c>
      <c r="K786" s="72">
        <f t="shared" ref="K786:K791" si="89">G786*I786</f>
        <v>1080.94</v>
      </c>
    </row>
    <row r="787" spans="1:11">
      <c r="A787" s="70" t="s">
        <v>991</v>
      </c>
      <c r="B787" s="70" t="s">
        <v>18</v>
      </c>
      <c r="C787" s="70" t="s">
        <v>23</v>
      </c>
      <c r="D787" s="70">
        <v>160715</v>
      </c>
      <c r="E787" s="71" t="s">
        <v>24</v>
      </c>
      <c r="F787" s="70" t="s">
        <v>25</v>
      </c>
      <c r="G787" s="70">
        <v>80</v>
      </c>
      <c r="H787" s="72">
        <v>55.51</v>
      </c>
      <c r="I787" s="72">
        <v>70.64</v>
      </c>
      <c r="J787" s="72">
        <f t="shared" si="88"/>
        <v>4440.8</v>
      </c>
      <c r="K787" s="72">
        <f t="shared" si="89"/>
        <v>5651.2</v>
      </c>
    </row>
    <row r="788" spans="1:11" ht="30">
      <c r="A788" s="70" t="s">
        <v>992</v>
      </c>
      <c r="B788" s="70" t="s">
        <v>18</v>
      </c>
      <c r="C788" s="70" t="s">
        <v>19</v>
      </c>
      <c r="D788" s="70">
        <v>93584</v>
      </c>
      <c r="E788" s="71" t="s">
        <v>27</v>
      </c>
      <c r="F788" s="70" t="s">
        <v>21</v>
      </c>
      <c r="G788" s="70">
        <v>9</v>
      </c>
      <c r="H788" s="72">
        <v>839.45</v>
      </c>
      <c r="I788" s="72">
        <v>1068.28</v>
      </c>
      <c r="J788" s="72">
        <f t="shared" si="88"/>
        <v>7555.05</v>
      </c>
      <c r="K788" s="72">
        <f t="shared" si="89"/>
        <v>9614.52</v>
      </c>
    </row>
    <row r="789" spans="1:11">
      <c r="A789" s="70" t="s">
        <v>993</v>
      </c>
      <c r="B789" s="70" t="s">
        <v>29</v>
      </c>
      <c r="C789" s="70" t="s">
        <v>19</v>
      </c>
      <c r="D789" s="70">
        <v>2707</v>
      </c>
      <c r="E789" s="71" t="s">
        <v>30</v>
      </c>
      <c r="F789" s="70" t="s">
        <v>31</v>
      </c>
      <c r="G789" s="70">
        <v>40</v>
      </c>
      <c r="H789" s="72">
        <v>106.41</v>
      </c>
      <c r="I789" s="72">
        <v>135.41</v>
      </c>
      <c r="J789" s="72">
        <f t="shared" si="88"/>
        <v>4256.3999999999996</v>
      </c>
      <c r="K789" s="72">
        <f t="shared" si="89"/>
        <v>5416.4</v>
      </c>
    </row>
    <row r="790" spans="1:11">
      <c r="A790" s="70" t="s">
        <v>994</v>
      </c>
      <c r="B790" s="70" t="s">
        <v>18</v>
      </c>
      <c r="C790" s="70" t="s">
        <v>23</v>
      </c>
      <c r="D790" s="70">
        <v>339</v>
      </c>
      <c r="E790" s="71" t="s">
        <v>33</v>
      </c>
      <c r="F790" s="70" t="s">
        <v>21</v>
      </c>
      <c r="G790" s="70">
        <v>35.94</v>
      </c>
      <c r="H790" s="72">
        <v>48.94</v>
      </c>
      <c r="I790" s="72">
        <v>62.28</v>
      </c>
      <c r="J790" s="72">
        <f t="shared" si="88"/>
        <v>1758.9035999999999</v>
      </c>
      <c r="K790" s="72">
        <f t="shared" si="89"/>
        <v>2238.3431999999998</v>
      </c>
    </row>
    <row r="791" spans="1:11">
      <c r="A791" s="70" t="s">
        <v>995</v>
      </c>
      <c r="B791" s="70" t="s">
        <v>18</v>
      </c>
      <c r="C791" s="70" t="s">
        <v>23</v>
      </c>
      <c r="D791" s="70">
        <v>160676</v>
      </c>
      <c r="E791" s="71" t="s">
        <v>200</v>
      </c>
      <c r="F791" s="70" t="s">
        <v>25</v>
      </c>
      <c r="G791" s="70">
        <v>48.15</v>
      </c>
      <c r="H791" s="72">
        <v>49.05</v>
      </c>
      <c r="I791" s="72">
        <v>62.42</v>
      </c>
      <c r="J791" s="72">
        <f t="shared" si="88"/>
        <v>2361.7574999999997</v>
      </c>
      <c r="K791" s="72">
        <f t="shared" si="89"/>
        <v>3005.5230000000001</v>
      </c>
    </row>
    <row r="792" spans="1:11" ht="15.75">
      <c r="A792" s="82" t="s">
        <v>996</v>
      </c>
      <c r="B792" s="82"/>
      <c r="C792" s="82"/>
      <c r="D792" s="82"/>
      <c r="E792" s="83" t="s">
        <v>35</v>
      </c>
      <c r="F792" s="82"/>
      <c r="G792" s="82"/>
      <c r="H792" s="84"/>
      <c r="I792" s="84"/>
      <c r="J792" s="84">
        <f>J793+J794+J795+J796+J797+J798+J799+J800+J801+J802</f>
        <v>4512.4938000000002</v>
      </c>
      <c r="K792" s="84">
        <f>K793+K794+K795+K796+K797+K798+K799+K800+K801+K802</f>
        <v>5741.8487000000005</v>
      </c>
    </row>
    <row r="793" spans="1:11">
      <c r="A793" s="70" t="s">
        <v>997</v>
      </c>
      <c r="B793" s="70" t="s">
        <v>18</v>
      </c>
      <c r="C793" s="70" t="s">
        <v>19</v>
      </c>
      <c r="D793" s="70">
        <v>97644</v>
      </c>
      <c r="E793" s="71" t="s">
        <v>37</v>
      </c>
      <c r="F793" s="70" t="s">
        <v>21</v>
      </c>
      <c r="G793" s="70">
        <v>37.119999999999997</v>
      </c>
      <c r="H793" s="72">
        <v>7.94</v>
      </c>
      <c r="I793" s="72">
        <v>10.1</v>
      </c>
      <c r="J793" s="72">
        <f>G793*H793</f>
        <v>294.7328</v>
      </c>
      <c r="K793" s="72">
        <f>G793*I793</f>
        <v>374.91199999999998</v>
      </c>
    </row>
    <row r="794" spans="1:11">
      <c r="A794" s="70" t="s">
        <v>998</v>
      </c>
      <c r="B794" s="70" t="s">
        <v>18</v>
      </c>
      <c r="C794" s="70" t="s">
        <v>19</v>
      </c>
      <c r="D794" s="70">
        <v>97645</v>
      </c>
      <c r="E794" s="71" t="s">
        <v>39</v>
      </c>
      <c r="F794" s="70" t="s">
        <v>21</v>
      </c>
      <c r="G794" s="70">
        <v>13.5</v>
      </c>
      <c r="H794" s="72">
        <v>28.59</v>
      </c>
      <c r="I794" s="72">
        <v>36.380000000000003</v>
      </c>
      <c r="J794" s="72">
        <f t="shared" ref="J794:J802" si="90">G794*H794</f>
        <v>385.96499999999997</v>
      </c>
      <c r="K794" s="72">
        <f t="shared" ref="K794:K802" si="91">G794*I794</f>
        <v>491.13000000000005</v>
      </c>
    </row>
    <row r="795" spans="1:11">
      <c r="A795" s="70" t="s">
        <v>999</v>
      </c>
      <c r="B795" s="70" t="s">
        <v>18</v>
      </c>
      <c r="C795" s="70" t="s">
        <v>23</v>
      </c>
      <c r="D795" s="70">
        <v>160690</v>
      </c>
      <c r="E795" s="71" t="s">
        <v>41</v>
      </c>
      <c r="F795" s="70" t="s">
        <v>21</v>
      </c>
      <c r="G795" s="70">
        <v>46.69</v>
      </c>
      <c r="H795" s="72">
        <v>3.91</v>
      </c>
      <c r="I795" s="72">
        <v>4.97</v>
      </c>
      <c r="J795" s="72">
        <f t="shared" si="90"/>
        <v>182.55789999999999</v>
      </c>
      <c r="K795" s="72">
        <f t="shared" si="91"/>
        <v>232.04929999999999</v>
      </c>
    </row>
    <row r="796" spans="1:11" ht="30">
      <c r="A796" s="70" t="s">
        <v>1000</v>
      </c>
      <c r="B796" s="70" t="s">
        <v>18</v>
      </c>
      <c r="C796" s="70" t="s">
        <v>19</v>
      </c>
      <c r="D796" s="70">
        <v>97622</v>
      </c>
      <c r="E796" s="71" t="s">
        <v>54</v>
      </c>
      <c r="F796" s="70" t="s">
        <v>48</v>
      </c>
      <c r="G796" s="70">
        <v>16.03</v>
      </c>
      <c r="H796" s="72">
        <v>49.55</v>
      </c>
      <c r="I796" s="72">
        <v>63.05</v>
      </c>
      <c r="J796" s="72">
        <f t="shared" si="90"/>
        <v>794.28650000000005</v>
      </c>
      <c r="K796" s="72">
        <f t="shared" si="91"/>
        <v>1010.6915</v>
      </c>
    </row>
    <row r="797" spans="1:11" ht="30">
      <c r="A797" s="70" t="s">
        <v>1001</v>
      </c>
      <c r="B797" s="70" t="s">
        <v>18</v>
      </c>
      <c r="C797" s="70" t="s">
        <v>19</v>
      </c>
      <c r="D797" s="70">
        <v>97635</v>
      </c>
      <c r="E797" s="71" t="s">
        <v>247</v>
      </c>
      <c r="F797" s="70" t="s">
        <v>21</v>
      </c>
      <c r="G797" s="70">
        <v>7.3</v>
      </c>
      <c r="H797" s="72">
        <v>12.33</v>
      </c>
      <c r="I797" s="72">
        <v>15.69</v>
      </c>
      <c r="J797" s="72">
        <f t="shared" si="90"/>
        <v>90.009</v>
      </c>
      <c r="K797" s="72">
        <f t="shared" si="91"/>
        <v>114.53699999999999</v>
      </c>
    </row>
    <row r="798" spans="1:11" ht="30">
      <c r="A798" s="70" t="s">
        <v>1002</v>
      </c>
      <c r="B798" s="70" t="s">
        <v>18</v>
      </c>
      <c r="C798" s="70" t="s">
        <v>19</v>
      </c>
      <c r="D798" s="70">
        <v>97626</v>
      </c>
      <c r="E798" s="71" t="s">
        <v>1003</v>
      </c>
      <c r="F798" s="70" t="s">
        <v>48</v>
      </c>
      <c r="G798" s="70">
        <v>0.17</v>
      </c>
      <c r="H798" s="72">
        <v>529.82000000000005</v>
      </c>
      <c r="I798" s="72">
        <v>674.24</v>
      </c>
      <c r="J798" s="72">
        <f t="shared" si="90"/>
        <v>90.069400000000016</v>
      </c>
      <c r="K798" s="72">
        <f t="shared" si="91"/>
        <v>114.6208</v>
      </c>
    </row>
    <row r="799" spans="1:11">
      <c r="A799" s="70" t="s">
        <v>1004</v>
      </c>
      <c r="B799" s="70" t="s">
        <v>18</v>
      </c>
      <c r="C799" s="70" t="s">
        <v>1005</v>
      </c>
      <c r="D799" s="70" t="s">
        <v>1006</v>
      </c>
      <c r="E799" s="71" t="s">
        <v>1007</v>
      </c>
      <c r="F799" s="70" t="s">
        <v>66</v>
      </c>
      <c r="G799" s="70">
        <v>1</v>
      </c>
      <c r="H799" s="72">
        <v>456</v>
      </c>
      <c r="I799" s="72">
        <v>580.29999999999995</v>
      </c>
      <c r="J799" s="72">
        <f t="shared" si="90"/>
        <v>456</v>
      </c>
      <c r="K799" s="72">
        <f t="shared" si="91"/>
        <v>580.29999999999995</v>
      </c>
    </row>
    <row r="800" spans="1:11">
      <c r="A800" s="70" t="s">
        <v>1008</v>
      </c>
      <c r="B800" s="70" t="s">
        <v>18</v>
      </c>
      <c r="C800" s="70" t="s">
        <v>23</v>
      </c>
      <c r="D800" s="70">
        <v>210049</v>
      </c>
      <c r="E800" s="71" t="s">
        <v>922</v>
      </c>
      <c r="F800" s="70" t="s">
        <v>66</v>
      </c>
      <c r="G800" s="70">
        <v>6</v>
      </c>
      <c r="H800" s="72">
        <v>12.23</v>
      </c>
      <c r="I800" s="72">
        <v>15.56</v>
      </c>
      <c r="J800" s="72">
        <f t="shared" si="90"/>
        <v>73.38</v>
      </c>
      <c r="K800" s="72">
        <f t="shared" si="91"/>
        <v>93.36</v>
      </c>
    </row>
    <row r="801" spans="1:13">
      <c r="A801" s="70" t="s">
        <v>1009</v>
      </c>
      <c r="B801" s="70" t="s">
        <v>29</v>
      </c>
      <c r="C801" s="70" t="s">
        <v>56</v>
      </c>
      <c r="D801" s="70">
        <v>7962</v>
      </c>
      <c r="E801" s="71" t="s">
        <v>57</v>
      </c>
      <c r="F801" s="70" t="s">
        <v>58</v>
      </c>
      <c r="G801" s="70">
        <v>1</v>
      </c>
      <c r="H801" s="72">
        <v>300</v>
      </c>
      <c r="I801" s="72">
        <v>381.78</v>
      </c>
      <c r="J801" s="72">
        <f t="shared" si="90"/>
        <v>300</v>
      </c>
      <c r="K801" s="72">
        <f t="shared" si="91"/>
        <v>381.78</v>
      </c>
    </row>
    <row r="802" spans="1:13">
      <c r="A802" s="70" t="s">
        <v>1010</v>
      </c>
      <c r="B802" s="70" t="s">
        <v>18</v>
      </c>
      <c r="C802" s="85" t="s">
        <v>829</v>
      </c>
      <c r="D802" s="70">
        <v>22911</v>
      </c>
      <c r="E802" s="71" t="s">
        <v>60</v>
      </c>
      <c r="F802" s="70" t="s">
        <v>61</v>
      </c>
      <c r="G802" s="70">
        <v>28.89</v>
      </c>
      <c r="H802" s="72">
        <v>63.88</v>
      </c>
      <c r="I802" s="72">
        <v>81.290000000000006</v>
      </c>
      <c r="J802" s="72">
        <f t="shared" si="90"/>
        <v>1845.4932000000001</v>
      </c>
      <c r="K802" s="72">
        <f t="shared" si="91"/>
        <v>2348.4681</v>
      </c>
    </row>
    <row r="803" spans="1:13" ht="15.75">
      <c r="A803" s="82" t="s">
        <v>1011</v>
      </c>
      <c r="B803" s="82"/>
      <c r="C803" s="82"/>
      <c r="D803" s="82"/>
      <c r="E803" s="83" t="s">
        <v>63</v>
      </c>
      <c r="F803" s="82"/>
      <c r="G803" s="82"/>
      <c r="H803" s="84"/>
      <c r="I803" s="84"/>
      <c r="J803" s="84">
        <f>J804+J805+J806+J807+J808+J809</f>
        <v>53320.576000000001</v>
      </c>
      <c r="K803" s="84">
        <f>K804+K805+K806+K807+K808+K809</f>
        <v>67855.523600000015</v>
      </c>
    </row>
    <row r="804" spans="1:13">
      <c r="A804" s="70" t="s">
        <v>1012</v>
      </c>
      <c r="B804" s="70" t="s">
        <v>18</v>
      </c>
      <c r="C804" s="70" t="s">
        <v>23</v>
      </c>
      <c r="D804" s="70">
        <v>160723</v>
      </c>
      <c r="E804" s="71" t="s">
        <v>139</v>
      </c>
      <c r="F804" s="70" t="s">
        <v>66</v>
      </c>
      <c r="G804" s="70">
        <v>18</v>
      </c>
      <c r="H804" s="72">
        <v>1856.23</v>
      </c>
      <c r="I804" s="72">
        <v>2362.23</v>
      </c>
      <c r="J804" s="72">
        <f t="shared" ref="J804:J809" si="92">G804*H804</f>
        <v>33412.14</v>
      </c>
      <c r="K804" s="72">
        <f t="shared" ref="K804:K809" si="93">G804*I804</f>
        <v>42520.14</v>
      </c>
    </row>
    <row r="805" spans="1:13">
      <c r="A805" s="70" t="s">
        <v>1013</v>
      </c>
      <c r="B805" s="70" t="s">
        <v>18</v>
      </c>
      <c r="C805" s="85" t="s">
        <v>829</v>
      </c>
      <c r="D805" s="70">
        <v>111211</v>
      </c>
      <c r="E805" s="71" t="s">
        <v>494</v>
      </c>
      <c r="F805" s="70" t="s">
        <v>66</v>
      </c>
      <c r="G805" s="70">
        <v>1</v>
      </c>
      <c r="H805" s="72">
        <v>901.29</v>
      </c>
      <c r="I805" s="72">
        <v>1146.98</v>
      </c>
      <c r="J805" s="72">
        <f t="shared" si="92"/>
        <v>901.29</v>
      </c>
      <c r="K805" s="72">
        <f t="shared" si="93"/>
        <v>1146.98</v>
      </c>
      <c r="L805" s="255"/>
    </row>
    <row r="806" spans="1:13" ht="30">
      <c r="A806" s="70" t="s">
        <v>1014</v>
      </c>
      <c r="B806" s="70" t="s">
        <v>18</v>
      </c>
      <c r="C806" s="70" t="s">
        <v>23</v>
      </c>
      <c r="D806" s="70">
        <v>210045</v>
      </c>
      <c r="E806" s="71" t="s">
        <v>1015</v>
      </c>
      <c r="F806" s="70" t="s">
        <v>66</v>
      </c>
      <c r="G806" s="70">
        <v>1</v>
      </c>
      <c r="H806" s="72">
        <v>2839.22</v>
      </c>
      <c r="I806" s="72">
        <v>3613.19</v>
      </c>
      <c r="J806" s="72">
        <f t="shared" si="92"/>
        <v>2839.22</v>
      </c>
      <c r="K806" s="72">
        <f t="shared" si="93"/>
        <v>3613.19</v>
      </c>
    </row>
    <row r="807" spans="1:13">
      <c r="A807" s="70" t="s">
        <v>1016</v>
      </c>
      <c r="B807" s="70" t="s">
        <v>18</v>
      </c>
      <c r="C807" s="70" t="s">
        <v>23</v>
      </c>
      <c r="D807" s="70">
        <v>210047</v>
      </c>
      <c r="E807" s="71" t="s">
        <v>1017</v>
      </c>
      <c r="F807" s="70" t="s">
        <v>66</v>
      </c>
      <c r="G807" s="70">
        <v>1</v>
      </c>
      <c r="H807" s="72">
        <v>2207.39</v>
      </c>
      <c r="I807" s="72">
        <v>2809.12</v>
      </c>
      <c r="J807" s="72">
        <f t="shared" si="92"/>
        <v>2207.39</v>
      </c>
      <c r="K807" s="72">
        <f t="shared" si="93"/>
        <v>2809.12</v>
      </c>
    </row>
    <row r="808" spans="1:13">
      <c r="A808" s="70" t="s">
        <v>1018</v>
      </c>
      <c r="B808" s="70" t="s">
        <v>18</v>
      </c>
      <c r="C808" s="70" t="s">
        <v>23</v>
      </c>
      <c r="D808" s="70">
        <v>210048</v>
      </c>
      <c r="E808" s="71" t="s">
        <v>1019</v>
      </c>
      <c r="F808" s="70" t="s">
        <v>66</v>
      </c>
      <c r="G808" s="70">
        <v>1</v>
      </c>
      <c r="H808" s="72">
        <v>2507.64</v>
      </c>
      <c r="I808" s="72">
        <v>3191.22</v>
      </c>
      <c r="J808" s="72">
        <f t="shared" si="92"/>
        <v>2507.64</v>
      </c>
      <c r="K808" s="72">
        <f t="shared" si="93"/>
        <v>3191.22</v>
      </c>
    </row>
    <row r="809" spans="1:13">
      <c r="A809" s="70" t="s">
        <v>1020</v>
      </c>
      <c r="B809" s="70" t="s">
        <v>18</v>
      </c>
      <c r="C809" s="70" t="s">
        <v>19</v>
      </c>
      <c r="D809" s="70">
        <v>100701</v>
      </c>
      <c r="E809" s="71" t="s">
        <v>933</v>
      </c>
      <c r="F809" s="70" t="s">
        <v>21</v>
      </c>
      <c r="G809" s="70">
        <v>20.16</v>
      </c>
      <c r="H809" s="72">
        <v>568.1</v>
      </c>
      <c r="I809" s="72">
        <v>722.96</v>
      </c>
      <c r="J809" s="72">
        <f t="shared" si="92"/>
        <v>11452.896000000001</v>
      </c>
      <c r="K809" s="72">
        <f t="shared" si="93"/>
        <v>14574.873600000001</v>
      </c>
    </row>
    <row r="810" spans="1:13" ht="15.75">
      <c r="A810" s="82" t="s">
        <v>1021</v>
      </c>
      <c r="B810" s="82"/>
      <c r="C810" s="82"/>
      <c r="D810" s="82"/>
      <c r="E810" s="83" t="s">
        <v>949</v>
      </c>
      <c r="F810" s="82"/>
      <c r="G810" s="82"/>
      <c r="H810" s="84"/>
      <c r="I810" s="84"/>
      <c r="J810" s="84">
        <f>J811+J812+J813+J814+J815</f>
        <v>3472.8439000000003</v>
      </c>
      <c r="K810" s="84">
        <f>K811+K812+K813+K814+K815</f>
        <v>4419.0011000000004</v>
      </c>
    </row>
    <row r="811" spans="1:13" ht="45">
      <c r="A811" s="70" t="s">
        <v>1022</v>
      </c>
      <c r="B811" s="70" t="s">
        <v>18</v>
      </c>
      <c r="C811" s="70" t="s">
        <v>19</v>
      </c>
      <c r="D811" s="70">
        <v>103327</v>
      </c>
      <c r="E811" s="71" t="s">
        <v>950</v>
      </c>
      <c r="F811" s="70" t="s">
        <v>21</v>
      </c>
      <c r="G811" s="70">
        <v>9.7200000000000006</v>
      </c>
      <c r="H811" s="72">
        <v>87.53</v>
      </c>
      <c r="I811" s="72">
        <v>111.39</v>
      </c>
      <c r="J811" s="72">
        <f>G811*H811</f>
        <v>850.79160000000002</v>
      </c>
      <c r="K811" s="72">
        <f>G811*I811</f>
        <v>1082.7108000000001</v>
      </c>
      <c r="L811" s="249">
        <f>I811*0.795</f>
        <v>88.555050000000008</v>
      </c>
      <c r="M811" s="249">
        <f>L811+L812+L814+L815</f>
        <v>125.27760000000001</v>
      </c>
    </row>
    <row r="812" spans="1:13" ht="45">
      <c r="A812" s="70" t="s">
        <v>1023</v>
      </c>
      <c r="B812" s="70" t="s">
        <v>18</v>
      </c>
      <c r="C812" s="70" t="s">
        <v>19</v>
      </c>
      <c r="D812" s="70">
        <v>87904</v>
      </c>
      <c r="E812" s="71" t="s">
        <v>923</v>
      </c>
      <c r="F812" s="70" t="s">
        <v>21</v>
      </c>
      <c r="G812" s="70">
        <v>37.090000000000003</v>
      </c>
      <c r="H812" s="72">
        <v>7.39</v>
      </c>
      <c r="I812" s="72">
        <v>9.4</v>
      </c>
      <c r="J812" s="72">
        <f>G812*H812</f>
        <v>274.0951</v>
      </c>
      <c r="K812" s="72">
        <f>G812*I812</f>
        <v>348.64600000000007</v>
      </c>
      <c r="L812" s="249">
        <f>I812*0.795</f>
        <v>7.4730000000000008</v>
      </c>
      <c r="M812" s="249">
        <v>125.28</v>
      </c>
    </row>
    <row r="813" spans="1:13" ht="45">
      <c r="A813" s="70" t="s">
        <v>1024</v>
      </c>
      <c r="B813" s="70" t="s">
        <v>18</v>
      </c>
      <c r="C813" s="70" t="s">
        <v>19</v>
      </c>
      <c r="D813" s="70">
        <v>87779</v>
      </c>
      <c r="E813" s="71" t="s">
        <v>86</v>
      </c>
      <c r="F813" s="70" t="s">
        <v>21</v>
      </c>
      <c r="G813" s="70">
        <v>37.090000000000003</v>
      </c>
      <c r="H813" s="72">
        <v>60.6</v>
      </c>
      <c r="I813" s="72">
        <v>77.11</v>
      </c>
      <c r="J813" s="72">
        <f>G813*H813</f>
        <v>2247.6540000000005</v>
      </c>
      <c r="K813" s="72">
        <f>G813*I813</f>
        <v>2860.0099</v>
      </c>
    </row>
    <row r="814" spans="1:13" ht="30">
      <c r="A814" s="70" t="s">
        <v>1025</v>
      </c>
      <c r="B814" s="70" t="s">
        <v>29</v>
      </c>
      <c r="C814" s="70" t="s">
        <v>19</v>
      </c>
      <c r="D814" s="70">
        <v>4786</v>
      </c>
      <c r="E814" s="71" t="s">
        <v>90</v>
      </c>
      <c r="F814" s="70" t="s">
        <v>21</v>
      </c>
      <c r="G814" s="70">
        <v>0.72</v>
      </c>
      <c r="H814" s="72">
        <v>108.5</v>
      </c>
      <c r="I814" s="72">
        <v>138.07</v>
      </c>
      <c r="J814" s="72">
        <f>G814*H814</f>
        <v>78.11999999999999</v>
      </c>
      <c r="K814" s="72">
        <f>G814*I814</f>
        <v>99.410399999999996</v>
      </c>
      <c r="L814" s="249">
        <f>I814*0.165</f>
        <v>22.781549999999999</v>
      </c>
    </row>
    <row r="815" spans="1:13">
      <c r="A815" s="70" t="s">
        <v>1026</v>
      </c>
      <c r="B815" s="70" t="s">
        <v>18</v>
      </c>
      <c r="C815" s="85" t="s">
        <v>829</v>
      </c>
      <c r="D815" s="70">
        <v>210041</v>
      </c>
      <c r="E815" s="71" t="s">
        <v>92</v>
      </c>
      <c r="F815" s="70" t="s">
        <v>21</v>
      </c>
      <c r="G815" s="70">
        <v>0.72</v>
      </c>
      <c r="H815" s="72">
        <v>30.81</v>
      </c>
      <c r="I815" s="72">
        <v>39.200000000000003</v>
      </c>
      <c r="J815" s="72">
        <f>G815*H815</f>
        <v>22.183199999999999</v>
      </c>
      <c r="K815" s="72">
        <f>G815*I815</f>
        <v>28.224</v>
      </c>
      <c r="L815" s="249">
        <f>I815*0.165</f>
        <v>6.4680000000000009</v>
      </c>
    </row>
    <row r="816" spans="1:13" ht="15.75">
      <c r="A816" s="82" t="s">
        <v>1027</v>
      </c>
      <c r="B816" s="82"/>
      <c r="C816" s="82"/>
      <c r="D816" s="82"/>
      <c r="E816" s="83" t="s">
        <v>383</v>
      </c>
      <c r="F816" s="82"/>
      <c r="G816" s="82"/>
      <c r="H816" s="84"/>
      <c r="I816" s="84"/>
      <c r="J816" s="84">
        <f>J817+J818+J819+J820+J821</f>
        <v>55111.354499999994</v>
      </c>
      <c r="K816" s="84">
        <f>K817+K818+K819+K820+K821</f>
        <v>70132.934299999994</v>
      </c>
    </row>
    <row r="817" spans="1:11" ht="30">
      <c r="A817" s="70" t="s">
        <v>1028</v>
      </c>
      <c r="B817" s="70" t="s">
        <v>18</v>
      </c>
      <c r="C817" s="70" t="s">
        <v>19</v>
      </c>
      <c r="D817" s="70">
        <v>96523</v>
      </c>
      <c r="E817" s="71" t="s">
        <v>249</v>
      </c>
      <c r="F817" s="70" t="s">
        <v>48</v>
      </c>
      <c r="G817" s="70">
        <v>1.6</v>
      </c>
      <c r="H817" s="72">
        <v>85.62</v>
      </c>
      <c r="I817" s="72">
        <v>108.96</v>
      </c>
      <c r="J817" s="72">
        <f>G817*H817</f>
        <v>136.99200000000002</v>
      </c>
      <c r="K817" s="72">
        <f>G817*I817</f>
        <v>174.33600000000001</v>
      </c>
    </row>
    <row r="818" spans="1:11" ht="30">
      <c r="A818" s="70" t="s">
        <v>1029</v>
      </c>
      <c r="B818" s="70" t="s">
        <v>18</v>
      </c>
      <c r="C818" s="70" t="s">
        <v>19</v>
      </c>
      <c r="D818" s="70">
        <v>96616</v>
      </c>
      <c r="E818" s="71" t="s">
        <v>70</v>
      </c>
      <c r="F818" s="70" t="s">
        <v>48</v>
      </c>
      <c r="G818" s="70">
        <v>0.51</v>
      </c>
      <c r="H818" s="72">
        <v>582.85</v>
      </c>
      <c r="I818" s="72">
        <v>741.73</v>
      </c>
      <c r="J818" s="72">
        <f>G818*H818</f>
        <v>297.25350000000003</v>
      </c>
      <c r="K818" s="72">
        <f>G818*I818</f>
        <v>378.28230000000002</v>
      </c>
    </row>
    <row r="819" spans="1:11">
      <c r="A819" s="70" t="s">
        <v>1030</v>
      </c>
      <c r="B819" s="70" t="s">
        <v>18</v>
      </c>
      <c r="C819" s="70" t="s">
        <v>23</v>
      </c>
      <c r="D819" s="70">
        <v>40727</v>
      </c>
      <c r="E819" s="71" t="s">
        <v>72</v>
      </c>
      <c r="F819" s="70" t="s">
        <v>73</v>
      </c>
      <c r="G819" s="70">
        <v>2122.1999999999998</v>
      </c>
      <c r="H819" s="72">
        <v>15.85</v>
      </c>
      <c r="I819" s="72">
        <v>20.170000000000002</v>
      </c>
      <c r="J819" s="72">
        <f>G819*H819</f>
        <v>33636.869999999995</v>
      </c>
      <c r="K819" s="72">
        <f>G819*I819</f>
        <v>42804.773999999998</v>
      </c>
    </row>
    <row r="820" spans="1:11" ht="60">
      <c r="A820" s="70" t="s">
        <v>1031</v>
      </c>
      <c r="B820" s="70" t="s">
        <v>18</v>
      </c>
      <c r="C820" s="70" t="s">
        <v>19</v>
      </c>
      <c r="D820" s="70">
        <v>99837</v>
      </c>
      <c r="E820" s="71" t="s">
        <v>75</v>
      </c>
      <c r="F820" s="70" t="s">
        <v>25</v>
      </c>
      <c r="G820" s="70">
        <v>30.77</v>
      </c>
      <c r="H820" s="72">
        <v>552.54</v>
      </c>
      <c r="I820" s="72">
        <v>703.16</v>
      </c>
      <c r="J820" s="72">
        <f>G820*H820</f>
        <v>17001.6558</v>
      </c>
      <c r="K820" s="72">
        <f>G820*I820</f>
        <v>21636.233199999999</v>
      </c>
    </row>
    <row r="821" spans="1:11" ht="30">
      <c r="A821" s="70" t="s">
        <v>1032</v>
      </c>
      <c r="B821" s="70" t="s">
        <v>18</v>
      </c>
      <c r="C821" s="70" t="s">
        <v>19</v>
      </c>
      <c r="D821" s="70">
        <v>99855</v>
      </c>
      <c r="E821" s="71" t="s">
        <v>77</v>
      </c>
      <c r="F821" s="70" t="s">
        <v>25</v>
      </c>
      <c r="G821" s="70">
        <v>38.840000000000003</v>
      </c>
      <c r="H821" s="72">
        <v>103.98</v>
      </c>
      <c r="I821" s="72">
        <v>132.32</v>
      </c>
      <c r="J821" s="72">
        <f>G821*H821</f>
        <v>4038.5832000000005</v>
      </c>
      <c r="K821" s="72">
        <f>G821*I821</f>
        <v>5139.3087999999998</v>
      </c>
    </row>
    <row r="822" spans="1:11" ht="15.75">
      <c r="A822" s="82" t="s">
        <v>1033</v>
      </c>
      <c r="B822" s="82"/>
      <c r="C822" s="82"/>
      <c r="D822" s="82"/>
      <c r="E822" s="83" t="s">
        <v>1034</v>
      </c>
      <c r="F822" s="82"/>
      <c r="G822" s="82"/>
      <c r="H822" s="84"/>
      <c r="I822" s="84"/>
      <c r="J822" s="84">
        <f>J823+J824+J825+J826</f>
        <v>705.96219999999994</v>
      </c>
      <c r="K822" s="84">
        <f>K823+K824+K825+K826</f>
        <v>898.36897999999997</v>
      </c>
    </row>
    <row r="823" spans="1:11" ht="30">
      <c r="A823" s="70" t="s">
        <v>1035</v>
      </c>
      <c r="B823" s="70" t="s">
        <v>18</v>
      </c>
      <c r="C823" s="70" t="s">
        <v>19</v>
      </c>
      <c r="D823" s="70">
        <v>96542</v>
      </c>
      <c r="E823" s="71" t="s">
        <v>959</v>
      </c>
      <c r="F823" s="70" t="s">
        <v>21</v>
      </c>
      <c r="G823" s="70">
        <v>0.9</v>
      </c>
      <c r="H823" s="72">
        <v>92.11</v>
      </c>
      <c r="I823" s="72">
        <v>117.21</v>
      </c>
      <c r="J823" s="72">
        <f>G823*H823</f>
        <v>82.899000000000001</v>
      </c>
      <c r="K823" s="72">
        <f>G823*I823</f>
        <v>105.48899999999999</v>
      </c>
    </row>
    <row r="824" spans="1:11" ht="30">
      <c r="A824" s="70" t="s">
        <v>1036</v>
      </c>
      <c r="B824" s="70" t="s">
        <v>18</v>
      </c>
      <c r="C824" s="70" t="s">
        <v>19</v>
      </c>
      <c r="D824" s="70">
        <v>94965</v>
      </c>
      <c r="E824" s="71" t="s">
        <v>960</v>
      </c>
      <c r="F824" s="70" t="s">
        <v>48</v>
      </c>
      <c r="G824" s="70">
        <v>7.5999999999999998E-2</v>
      </c>
      <c r="H824" s="72">
        <v>477.4</v>
      </c>
      <c r="I824" s="72">
        <v>607.53</v>
      </c>
      <c r="J824" s="72">
        <f>G824*H824</f>
        <v>36.282399999999996</v>
      </c>
      <c r="K824" s="72">
        <f>G824*I824</f>
        <v>46.172279999999994</v>
      </c>
    </row>
    <row r="825" spans="1:11" ht="30">
      <c r="A825" s="70" t="s">
        <v>1037</v>
      </c>
      <c r="B825" s="70" t="s">
        <v>18</v>
      </c>
      <c r="C825" s="70" t="s">
        <v>19</v>
      </c>
      <c r="D825" s="70">
        <v>92403</v>
      </c>
      <c r="E825" s="71" t="s">
        <v>1038</v>
      </c>
      <c r="F825" s="70" t="s">
        <v>21</v>
      </c>
      <c r="G825" s="70">
        <v>0.51</v>
      </c>
      <c r="H825" s="72">
        <v>59.78</v>
      </c>
      <c r="I825" s="72">
        <v>76.069999999999993</v>
      </c>
      <c r="J825" s="72">
        <f>G825*H825</f>
        <v>30.4878</v>
      </c>
      <c r="K825" s="72">
        <f>G825*I825</f>
        <v>38.795699999999997</v>
      </c>
    </row>
    <row r="826" spans="1:11" ht="30">
      <c r="A826" s="70" t="s">
        <v>1039</v>
      </c>
      <c r="B826" s="70" t="s">
        <v>18</v>
      </c>
      <c r="C826" s="70" t="s">
        <v>19</v>
      </c>
      <c r="D826" s="70">
        <v>99855</v>
      </c>
      <c r="E826" s="71" t="s">
        <v>77</v>
      </c>
      <c r="F826" s="70" t="s">
        <v>25</v>
      </c>
      <c r="G826" s="70">
        <v>5.35</v>
      </c>
      <c r="H826" s="72">
        <v>103.98</v>
      </c>
      <c r="I826" s="72">
        <v>132.32</v>
      </c>
      <c r="J826" s="72">
        <f>G826*H826</f>
        <v>556.29300000000001</v>
      </c>
      <c r="K826" s="72">
        <f>G826*I826</f>
        <v>707.91199999999992</v>
      </c>
    </row>
    <row r="827" spans="1:11" ht="15.75">
      <c r="A827" s="82" t="s">
        <v>1040</v>
      </c>
      <c r="B827" s="82"/>
      <c r="C827" s="82"/>
      <c r="D827" s="82"/>
      <c r="E827" s="83" t="s">
        <v>515</v>
      </c>
      <c r="F827" s="82"/>
      <c r="G827" s="82"/>
      <c r="H827" s="84"/>
      <c r="I827" s="84"/>
      <c r="J827" s="84">
        <f>J828+J829+J830+J831+J832+J833+J834+J835+J836+J837+J838+J839+J840+J841+J842+J843+J844+J845</f>
        <v>19417.311399999999</v>
      </c>
      <c r="K827" s="84">
        <f>K828+K829+K830+K831+K832+K833+K834+K835+K836+K837+K838+K839+K840+K841+K842+K843+K844+K845</f>
        <v>24709.958499999997</v>
      </c>
    </row>
    <row r="828" spans="1:11" ht="30">
      <c r="A828" s="70" t="s">
        <v>1041</v>
      </c>
      <c r="B828" s="70" t="s">
        <v>18</v>
      </c>
      <c r="C828" s="70" t="s">
        <v>19</v>
      </c>
      <c r="D828" s="70">
        <v>97635</v>
      </c>
      <c r="E828" s="71" t="s">
        <v>247</v>
      </c>
      <c r="F828" s="70" t="s">
        <v>21</v>
      </c>
      <c r="G828" s="70">
        <v>15</v>
      </c>
      <c r="H828" s="72">
        <v>12.33</v>
      </c>
      <c r="I828" s="72">
        <v>15.69</v>
      </c>
      <c r="J828" s="72">
        <f>G828*H828</f>
        <v>184.95</v>
      </c>
      <c r="K828" s="72">
        <f>G828*I828</f>
        <v>235.35</v>
      </c>
    </row>
    <row r="829" spans="1:11" ht="30">
      <c r="A829" s="70" t="s">
        <v>1042</v>
      </c>
      <c r="B829" s="70" t="s">
        <v>18</v>
      </c>
      <c r="C829" s="70" t="s">
        <v>19</v>
      </c>
      <c r="D829" s="70">
        <v>93358</v>
      </c>
      <c r="E829" s="71" t="s">
        <v>487</v>
      </c>
      <c r="F829" s="70" t="s">
        <v>48</v>
      </c>
      <c r="G829" s="70">
        <v>3.12</v>
      </c>
      <c r="H829" s="72">
        <v>75.52</v>
      </c>
      <c r="I829" s="72">
        <v>96.1</v>
      </c>
      <c r="J829" s="72">
        <f t="shared" ref="J829:J845" si="94">G829*H829</f>
        <v>235.6224</v>
      </c>
      <c r="K829" s="72">
        <f t="shared" ref="K829:K845" si="95">G829*I829</f>
        <v>299.83199999999999</v>
      </c>
    </row>
    <row r="830" spans="1:11" ht="30">
      <c r="A830" s="70" t="s">
        <v>1043</v>
      </c>
      <c r="B830" s="70" t="s">
        <v>18</v>
      </c>
      <c r="C830" s="70" t="s">
        <v>19</v>
      </c>
      <c r="D830" s="70">
        <v>101616</v>
      </c>
      <c r="E830" s="71" t="s">
        <v>253</v>
      </c>
      <c r="F830" s="70" t="s">
        <v>21</v>
      </c>
      <c r="G830" s="70">
        <v>4.95</v>
      </c>
      <c r="H830" s="72">
        <v>5.48</v>
      </c>
      <c r="I830" s="72">
        <v>6.97</v>
      </c>
      <c r="J830" s="72">
        <f t="shared" si="94"/>
        <v>27.126000000000005</v>
      </c>
      <c r="K830" s="72">
        <f t="shared" si="95"/>
        <v>34.5015</v>
      </c>
    </row>
    <row r="831" spans="1:11" ht="30">
      <c r="A831" s="70" t="s">
        <v>1044</v>
      </c>
      <c r="B831" s="70" t="s">
        <v>18</v>
      </c>
      <c r="C831" s="70" t="s">
        <v>19</v>
      </c>
      <c r="D831" s="70">
        <v>96536</v>
      </c>
      <c r="E831" s="71" t="s">
        <v>257</v>
      </c>
      <c r="F831" s="70" t="s">
        <v>21</v>
      </c>
      <c r="G831" s="70">
        <v>9.9</v>
      </c>
      <c r="H831" s="72">
        <v>59.66</v>
      </c>
      <c r="I831" s="72">
        <v>75.92</v>
      </c>
      <c r="J831" s="72">
        <f t="shared" si="94"/>
        <v>590.63400000000001</v>
      </c>
      <c r="K831" s="72">
        <f t="shared" si="95"/>
        <v>751.60800000000006</v>
      </c>
    </row>
    <row r="832" spans="1:11" ht="30">
      <c r="A832" s="70" t="s">
        <v>1045</v>
      </c>
      <c r="B832" s="70" t="s">
        <v>18</v>
      </c>
      <c r="C832" s="70" t="s">
        <v>19</v>
      </c>
      <c r="D832" s="70">
        <v>96543</v>
      </c>
      <c r="E832" s="71" t="s">
        <v>261</v>
      </c>
      <c r="F832" s="70" t="s">
        <v>73</v>
      </c>
      <c r="G832" s="70">
        <v>20.63</v>
      </c>
      <c r="H832" s="72">
        <v>17.05</v>
      </c>
      <c r="I832" s="72">
        <v>21.69</v>
      </c>
      <c r="J832" s="72">
        <f t="shared" si="94"/>
        <v>351.74149999999997</v>
      </c>
      <c r="K832" s="72">
        <f t="shared" si="95"/>
        <v>447.46469999999999</v>
      </c>
    </row>
    <row r="833" spans="1:12" ht="30">
      <c r="A833" s="70" t="s">
        <v>1046</v>
      </c>
      <c r="B833" s="70" t="s">
        <v>18</v>
      </c>
      <c r="C833" s="70" t="s">
        <v>19</v>
      </c>
      <c r="D833" s="70">
        <v>96546</v>
      </c>
      <c r="E833" s="71" t="s">
        <v>263</v>
      </c>
      <c r="F833" s="70" t="s">
        <v>73</v>
      </c>
      <c r="G833" s="70">
        <v>53.62</v>
      </c>
      <c r="H833" s="72">
        <v>13.39</v>
      </c>
      <c r="I833" s="72">
        <v>17.04</v>
      </c>
      <c r="J833" s="72">
        <f t="shared" si="94"/>
        <v>717.97180000000003</v>
      </c>
      <c r="K833" s="72">
        <f t="shared" si="95"/>
        <v>913.68479999999988</v>
      </c>
    </row>
    <row r="834" spans="1:12" ht="30">
      <c r="A834" s="70" t="s">
        <v>1047</v>
      </c>
      <c r="B834" s="70" t="s">
        <v>29</v>
      </c>
      <c r="C834" s="70" t="s">
        <v>19</v>
      </c>
      <c r="D834" s="70">
        <v>7156</v>
      </c>
      <c r="E834" s="71" t="s">
        <v>962</v>
      </c>
      <c r="F834" s="70" t="s">
        <v>21</v>
      </c>
      <c r="G834" s="70">
        <v>3</v>
      </c>
      <c r="H834" s="72">
        <v>27.34</v>
      </c>
      <c r="I834" s="72">
        <v>34.79</v>
      </c>
      <c r="J834" s="72">
        <f t="shared" si="94"/>
        <v>82.02</v>
      </c>
      <c r="K834" s="72">
        <f t="shared" si="95"/>
        <v>104.37</v>
      </c>
    </row>
    <row r="835" spans="1:12" ht="30">
      <c r="A835" s="70" t="s">
        <v>1048</v>
      </c>
      <c r="B835" s="70" t="s">
        <v>18</v>
      </c>
      <c r="C835" s="70" t="s">
        <v>19</v>
      </c>
      <c r="D835" s="70">
        <v>96557</v>
      </c>
      <c r="E835" s="71" t="s">
        <v>265</v>
      </c>
      <c r="F835" s="70" t="s">
        <v>48</v>
      </c>
      <c r="G835" s="70">
        <v>6.73</v>
      </c>
      <c r="H835" s="72">
        <v>660.54</v>
      </c>
      <c r="I835" s="72">
        <v>840.6</v>
      </c>
      <c r="J835" s="72">
        <f t="shared" si="94"/>
        <v>4445.4341999999997</v>
      </c>
      <c r="K835" s="72">
        <f t="shared" si="95"/>
        <v>5657.2380000000003</v>
      </c>
    </row>
    <row r="836" spans="1:12" ht="45">
      <c r="A836" s="70" t="s">
        <v>1049</v>
      </c>
      <c r="B836" s="70" t="s">
        <v>18</v>
      </c>
      <c r="C836" s="70" t="s">
        <v>19</v>
      </c>
      <c r="D836" s="70">
        <v>103327</v>
      </c>
      <c r="E836" s="71" t="s">
        <v>950</v>
      </c>
      <c r="F836" s="70" t="s">
        <v>21</v>
      </c>
      <c r="G836" s="70">
        <v>6.4</v>
      </c>
      <c r="H836" s="72">
        <v>87.53</v>
      </c>
      <c r="I836" s="72">
        <v>111.39</v>
      </c>
      <c r="J836" s="72">
        <f t="shared" si="94"/>
        <v>560.19200000000001</v>
      </c>
      <c r="K836" s="72">
        <f t="shared" si="95"/>
        <v>712.89600000000007</v>
      </c>
    </row>
    <row r="837" spans="1:12" ht="45">
      <c r="A837" s="70" t="s">
        <v>1050</v>
      </c>
      <c r="B837" s="70" t="s">
        <v>18</v>
      </c>
      <c r="C837" s="70" t="s">
        <v>19</v>
      </c>
      <c r="D837" s="70">
        <v>87904</v>
      </c>
      <c r="E837" s="71" t="s">
        <v>923</v>
      </c>
      <c r="F837" s="70" t="s">
        <v>21</v>
      </c>
      <c r="G837" s="70">
        <v>11.5</v>
      </c>
      <c r="H837" s="72">
        <v>7.39</v>
      </c>
      <c r="I837" s="72">
        <v>9.4</v>
      </c>
      <c r="J837" s="72">
        <f t="shared" si="94"/>
        <v>84.984999999999999</v>
      </c>
      <c r="K837" s="72">
        <f t="shared" si="95"/>
        <v>108.10000000000001</v>
      </c>
    </row>
    <row r="838" spans="1:12" ht="45">
      <c r="A838" s="70" t="s">
        <v>1051</v>
      </c>
      <c r="B838" s="70" t="s">
        <v>18</v>
      </c>
      <c r="C838" s="70" t="s">
        <v>19</v>
      </c>
      <c r="D838" s="70">
        <v>87779</v>
      </c>
      <c r="E838" s="71" t="s">
        <v>86</v>
      </c>
      <c r="F838" s="70" t="s">
        <v>21</v>
      </c>
      <c r="G838" s="70">
        <v>11.5</v>
      </c>
      <c r="H838" s="72">
        <v>60.6</v>
      </c>
      <c r="I838" s="72">
        <v>77.11</v>
      </c>
      <c r="J838" s="72">
        <f t="shared" si="94"/>
        <v>696.9</v>
      </c>
      <c r="K838" s="72">
        <f t="shared" si="95"/>
        <v>886.76499999999999</v>
      </c>
    </row>
    <row r="839" spans="1:12">
      <c r="A839" s="70" t="s">
        <v>1052</v>
      </c>
      <c r="B839" s="70" t="s">
        <v>18</v>
      </c>
      <c r="C839" s="70" t="s">
        <v>19</v>
      </c>
      <c r="D839" s="70">
        <v>98557</v>
      </c>
      <c r="E839" s="71" t="s">
        <v>289</v>
      </c>
      <c r="F839" s="70" t="s">
        <v>21</v>
      </c>
      <c r="G839" s="70">
        <v>3</v>
      </c>
      <c r="H839" s="72">
        <v>48.81</v>
      </c>
      <c r="I839" s="72">
        <v>62.11</v>
      </c>
      <c r="J839" s="72">
        <f t="shared" si="94"/>
        <v>146.43</v>
      </c>
      <c r="K839" s="72">
        <f t="shared" si="95"/>
        <v>186.32999999999998</v>
      </c>
    </row>
    <row r="840" spans="1:12" ht="60">
      <c r="A840" s="70" t="s">
        <v>1053</v>
      </c>
      <c r="B840" s="70" t="s">
        <v>18</v>
      </c>
      <c r="C840" s="70" t="s">
        <v>19</v>
      </c>
      <c r="D840" s="70">
        <v>104475</v>
      </c>
      <c r="E840" s="71" t="s">
        <v>1054</v>
      </c>
      <c r="F840" s="70" t="s">
        <v>66</v>
      </c>
      <c r="G840" s="70">
        <v>1</v>
      </c>
      <c r="H840" s="72">
        <v>137.71</v>
      </c>
      <c r="I840" s="72">
        <v>175.24</v>
      </c>
      <c r="J840" s="72">
        <f t="shared" si="94"/>
        <v>137.71</v>
      </c>
      <c r="K840" s="72">
        <f t="shared" si="95"/>
        <v>175.24</v>
      </c>
      <c r="L840" s="251"/>
    </row>
    <row r="841" spans="1:12" ht="30">
      <c r="A841" s="70" t="s">
        <v>1055</v>
      </c>
      <c r="B841" s="70" t="s">
        <v>18</v>
      </c>
      <c r="C841" s="70" t="s">
        <v>19</v>
      </c>
      <c r="D841" s="70">
        <v>93661</v>
      </c>
      <c r="E841" s="71" t="s">
        <v>313</v>
      </c>
      <c r="F841" s="70" t="s">
        <v>66</v>
      </c>
      <c r="G841" s="70">
        <v>1</v>
      </c>
      <c r="H841" s="72">
        <v>52.62</v>
      </c>
      <c r="I841" s="72">
        <v>66.959999999999994</v>
      </c>
      <c r="J841" s="72">
        <f t="shared" si="94"/>
        <v>52.62</v>
      </c>
      <c r="K841" s="72">
        <f t="shared" si="95"/>
        <v>66.959999999999994</v>
      </c>
    </row>
    <row r="842" spans="1:12" ht="30">
      <c r="A842" s="70" t="s">
        <v>1056</v>
      </c>
      <c r="B842" s="70" t="s">
        <v>29</v>
      </c>
      <c r="C842" s="70" t="s">
        <v>56</v>
      </c>
      <c r="D842" s="70">
        <v>12797</v>
      </c>
      <c r="E842" s="71" t="s">
        <v>1057</v>
      </c>
      <c r="F842" s="70" t="s">
        <v>1058</v>
      </c>
      <c r="G842" s="70">
        <v>0.6</v>
      </c>
      <c r="H842" s="72">
        <v>280</v>
      </c>
      <c r="I842" s="72">
        <v>356.32</v>
      </c>
      <c r="J842" s="72">
        <f t="shared" si="94"/>
        <v>168</v>
      </c>
      <c r="K842" s="72">
        <f t="shared" si="95"/>
        <v>213.792</v>
      </c>
    </row>
    <row r="843" spans="1:12" ht="30">
      <c r="A843" s="70" t="s">
        <v>1059</v>
      </c>
      <c r="B843" s="70" t="s">
        <v>18</v>
      </c>
      <c r="C843" s="70" t="s">
        <v>23</v>
      </c>
      <c r="D843" s="70">
        <v>16079</v>
      </c>
      <c r="E843" s="71" t="s">
        <v>344</v>
      </c>
      <c r="F843" s="70" t="s">
        <v>66</v>
      </c>
      <c r="G843" s="70">
        <v>1</v>
      </c>
      <c r="H843" s="72">
        <v>7926.41</v>
      </c>
      <c r="I843" s="72">
        <v>10087.14</v>
      </c>
      <c r="J843" s="72">
        <f t="shared" si="94"/>
        <v>7926.41</v>
      </c>
      <c r="K843" s="72">
        <f t="shared" si="95"/>
        <v>10087.14</v>
      </c>
    </row>
    <row r="844" spans="1:12" ht="30">
      <c r="A844" s="70" t="s">
        <v>1060</v>
      </c>
      <c r="B844" s="70" t="s">
        <v>29</v>
      </c>
      <c r="C844" s="70" t="s">
        <v>1005</v>
      </c>
      <c r="D844" s="70" t="s">
        <v>1061</v>
      </c>
      <c r="E844" s="71" t="s">
        <v>1062</v>
      </c>
      <c r="F844" s="70" t="s">
        <v>21</v>
      </c>
      <c r="G844" s="70">
        <v>7.99</v>
      </c>
      <c r="H844" s="72">
        <v>312.55</v>
      </c>
      <c r="I844" s="72">
        <v>397.75</v>
      </c>
      <c r="J844" s="72">
        <f t="shared" si="94"/>
        <v>2497.2745</v>
      </c>
      <c r="K844" s="72">
        <f t="shared" si="95"/>
        <v>3178.0225</v>
      </c>
    </row>
    <row r="845" spans="1:12">
      <c r="A845" s="70" t="s">
        <v>1063</v>
      </c>
      <c r="B845" s="70" t="s">
        <v>18</v>
      </c>
      <c r="C845" s="70" t="s">
        <v>19</v>
      </c>
      <c r="D845" s="70">
        <v>100701</v>
      </c>
      <c r="E845" s="71" t="s">
        <v>933</v>
      </c>
      <c r="F845" s="70" t="s">
        <v>21</v>
      </c>
      <c r="G845" s="70">
        <v>0.9</v>
      </c>
      <c r="H845" s="72">
        <v>568.1</v>
      </c>
      <c r="I845" s="72">
        <v>722.96</v>
      </c>
      <c r="J845" s="72">
        <f t="shared" si="94"/>
        <v>511.29</v>
      </c>
      <c r="K845" s="72">
        <f t="shared" si="95"/>
        <v>650.6640000000001</v>
      </c>
    </row>
    <row r="846" spans="1:12" ht="15.75">
      <c r="A846" s="82" t="s">
        <v>1064</v>
      </c>
      <c r="B846" s="82"/>
      <c r="C846" s="82"/>
      <c r="D846" s="82"/>
      <c r="E846" s="83" t="s">
        <v>96</v>
      </c>
      <c r="F846" s="82"/>
      <c r="G846" s="82"/>
      <c r="H846" s="84"/>
      <c r="I846" s="84"/>
      <c r="J846" s="84">
        <f>J847+J848+J849+J850</f>
        <v>37974.181500000006</v>
      </c>
      <c r="K846" s="84">
        <f>K847+K848+K849+K850</f>
        <v>48319.6633</v>
      </c>
    </row>
    <row r="847" spans="1:12" ht="30">
      <c r="A847" s="70" t="s">
        <v>1065</v>
      </c>
      <c r="B847" s="70" t="s">
        <v>18</v>
      </c>
      <c r="C847" s="70" t="s">
        <v>19</v>
      </c>
      <c r="D847" s="70">
        <v>88485</v>
      </c>
      <c r="E847" s="71" t="s">
        <v>924</v>
      </c>
      <c r="F847" s="70" t="s">
        <v>21</v>
      </c>
      <c r="G847" s="70">
        <v>48.59</v>
      </c>
      <c r="H847" s="72">
        <v>3.41</v>
      </c>
      <c r="I847" s="72">
        <v>4.33</v>
      </c>
      <c r="J847" s="72">
        <f>G847*H847</f>
        <v>165.69190000000003</v>
      </c>
      <c r="K847" s="72">
        <f>G847*I847</f>
        <v>210.39470000000003</v>
      </c>
    </row>
    <row r="848" spans="1:12" ht="30">
      <c r="A848" s="70" t="s">
        <v>1066</v>
      </c>
      <c r="B848" s="70" t="s">
        <v>18</v>
      </c>
      <c r="C848" s="70" t="s">
        <v>19</v>
      </c>
      <c r="D848" s="70">
        <v>88489</v>
      </c>
      <c r="E848" s="71" t="s">
        <v>966</v>
      </c>
      <c r="F848" s="70" t="s">
        <v>21</v>
      </c>
      <c r="G848" s="70">
        <v>48.59</v>
      </c>
      <c r="H848" s="72">
        <v>12.46</v>
      </c>
      <c r="I848" s="72">
        <v>15.85</v>
      </c>
      <c r="J848" s="72">
        <f>G848*H848</f>
        <v>605.43140000000005</v>
      </c>
      <c r="K848" s="72">
        <f>G848*I848</f>
        <v>770.15150000000006</v>
      </c>
    </row>
    <row r="849" spans="1:12" ht="45">
      <c r="A849" s="70" t="s">
        <v>1067</v>
      </c>
      <c r="B849" s="70" t="s">
        <v>18</v>
      </c>
      <c r="C849" s="70" t="s">
        <v>19</v>
      </c>
      <c r="D849" s="70">
        <v>100722</v>
      </c>
      <c r="E849" s="71" t="s">
        <v>102</v>
      </c>
      <c r="F849" s="70" t="s">
        <v>21</v>
      </c>
      <c r="G849" s="70">
        <v>865.59</v>
      </c>
      <c r="H849" s="72">
        <v>21.29</v>
      </c>
      <c r="I849" s="72">
        <v>27.09</v>
      </c>
      <c r="J849" s="72">
        <f>G849*H849</f>
        <v>18428.411100000001</v>
      </c>
      <c r="K849" s="72">
        <f>G849*I849</f>
        <v>23448.8331</v>
      </c>
    </row>
    <row r="850" spans="1:12" ht="45">
      <c r="A850" s="70" t="s">
        <v>1068</v>
      </c>
      <c r="B850" s="70" t="s">
        <v>18</v>
      </c>
      <c r="C850" s="70" t="s">
        <v>19</v>
      </c>
      <c r="D850" s="70">
        <v>100746</v>
      </c>
      <c r="E850" s="71" t="s">
        <v>104</v>
      </c>
      <c r="F850" s="70" t="s">
        <v>21</v>
      </c>
      <c r="G850" s="70">
        <v>865.59</v>
      </c>
      <c r="H850" s="72">
        <v>21.69</v>
      </c>
      <c r="I850" s="72">
        <v>27.6</v>
      </c>
      <c r="J850" s="72">
        <f>G850*H850</f>
        <v>18774.647100000002</v>
      </c>
      <c r="K850" s="72">
        <f>G850*I850</f>
        <v>23890.284000000003</v>
      </c>
    </row>
    <row r="851" spans="1:12" ht="15.75">
      <c r="A851" s="82" t="s">
        <v>1069</v>
      </c>
      <c r="B851" s="82"/>
      <c r="C851" s="82"/>
      <c r="D851" s="82"/>
      <c r="E851" s="83" t="s">
        <v>106</v>
      </c>
      <c r="F851" s="82"/>
      <c r="G851" s="82"/>
      <c r="H851" s="84"/>
      <c r="I851" s="84"/>
      <c r="J851" s="84">
        <f>J852+J853+J854+J855+J856+J857+J858+J859+J860+J861+J862+J863+J864+J865+J866</f>
        <v>20019.059600000004</v>
      </c>
      <c r="K851" s="84">
        <f>K852+K853+K854+K855+K856+K857+K858+K859+K860+K861+K862+K863+K864+K865+K866</f>
        <v>25476.128000000001</v>
      </c>
      <c r="L851" s="251"/>
    </row>
    <row r="852" spans="1:12" ht="30">
      <c r="A852" s="70" t="s">
        <v>1070</v>
      </c>
      <c r="B852" s="70" t="s">
        <v>18</v>
      </c>
      <c r="C852" s="70" t="s">
        <v>23</v>
      </c>
      <c r="D852" s="70" t="s">
        <v>323</v>
      </c>
      <c r="E852" s="71" t="s">
        <v>324</v>
      </c>
      <c r="F852" s="70" t="s">
        <v>66</v>
      </c>
      <c r="G852" s="70">
        <v>1</v>
      </c>
      <c r="H852" s="72">
        <v>4650.3</v>
      </c>
      <c r="I852" s="72">
        <v>5917.97</v>
      </c>
      <c r="J852" s="72">
        <f>G852*H852</f>
        <v>4650.3</v>
      </c>
      <c r="K852" s="72">
        <f>G852*I852</f>
        <v>5917.97</v>
      </c>
      <c r="L852" s="251"/>
    </row>
    <row r="853" spans="1:12" ht="45">
      <c r="A853" s="70" t="s">
        <v>1071</v>
      </c>
      <c r="B853" s="70" t="s">
        <v>18</v>
      </c>
      <c r="C853" s="70" t="s">
        <v>23</v>
      </c>
      <c r="D853" s="70">
        <v>160603</v>
      </c>
      <c r="E853" s="71" t="s">
        <v>326</v>
      </c>
      <c r="F853" s="70" t="s">
        <v>66</v>
      </c>
      <c r="G853" s="70">
        <v>1</v>
      </c>
      <c r="H853" s="72">
        <v>994.3</v>
      </c>
      <c r="I853" s="72">
        <v>1265.3399999999999</v>
      </c>
      <c r="J853" s="72">
        <f t="shared" ref="J853:J866" si="96">G853*H853</f>
        <v>994.3</v>
      </c>
      <c r="K853" s="72">
        <f t="shared" ref="K853:K866" si="97">G853*I853</f>
        <v>1265.3399999999999</v>
      </c>
    </row>
    <row r="854" spans="1:12" ht="30">
      <c r="A854" s="70" t="s">
        <v>1072</v>
      </c>
      <c r="B854" s="70" t="s">
        <v>18</v>
      </c>
      <c r="C854" s="70" t="s">
        <v>19</v>
      </c>
      <c r="D854" s="70">
        <v>92362</v>
      </c>
      <c r="E854" s="71" t="s">
        <v>1090</v>
      </c>
      <c r="F854" s="70" t="s">
        <v>25</v>
      </c>
      <c r="G854" s="70">
        <v>13</v>
      </c>
      <c r="H854" s="72">
        <v>168.31</v>
      </c>
      <c r="I854" s="72">
        <v>214.19</v>
      </c>
      <c r="J854" s="72">
        <f t="shared" si="96"/>
        <v>2188.0300000000002</v>
      </c>
      <c r="K854" s="72">
        <f t="shared" si="97"/>
        <v>2784.47</v>
      </c>
    </row>
    <row r="855" spans="1:12" ht="45">
      <c r="A855" s="70" t="s">
        <v>1073</v>
      </c>
      <c r="B855" s="70" t="s">
        <v>18</v>
      </c>
      <c r="C855" s="70" t="s">
        <v>19</v>
      </c>
      <c r="D855" s="70">
        <v>101912</v>
      </c>
      <c r="E855" s="71" t="s">
        <v>328</v>
      </c>
      <c r="F855" s="70" t="s">
        <v>66</v>
      </c>
      <c r="G855" s="70">
        <v>3</v>
      </c>
      <c r="H855" s="72">
        <v>1773.67</v>
      </c>
      <c r="I855" s="72">
        <v>2257.17</v>
      </c>
      <c r="J855" s="72">
        <f t="shared" si="96"/>
        <v>5321.01</v>
      </c>
      <c r="K855" s="72">
        <f t="shared" si="97"/>
        <v>6771.51</v>
      </c>
    </row>
    <row r="856" spans="1:12">
      <c r="A856" s="70" t="s">
        <v>1074</v>
      </c>
      <c r="B856" s="70" t="s">
        <v>18</v>
      </c>
      <c r="C856" s="70" t="s">
        <v>23</v>
      </c>
      <c r="D856" s="70">
        <v>160673</v>
      </c>
      <c r="E856" s="71" t="s">
        <v>330</v>
      </c>
      <c r="F856" s="70" t="s">
        <v>66</v>
      </c>
      <c r="G856" s="70">
        <v>1</v>
      </c>
      <c r="H856" s="72">
        <v>782.46</v>
      </c>
      <c r="I856" s="72">
        <v>995.75</v>
      </c>
      <c r="J856" s="72">
        <f t="shared" si="96"/>
        <v>782.46</v>
      </c>
      <c r="K856" s="72">
        <f t="shared" si="97"/>
        <v>995.75</v>
      </c>
    </row>
    <row r="857" spans="1:12" ht="30">
      <c r="A857" s="70" t="s">
        <v>1075</v>
      </c>
      <c r="B857" s="70" t="s">
        <v>18</v>
      </c>
      <c r="C857" s="70" t="s">
        <v>23</v>
      </c>
      <c r="D857" s="70">
        <v>160674</v>
      </c>
      <c r="E857" s="71" t="s">
        <v>332</v>
      </c>
      <c r="F857" s="70" t="s">
        <v>66</v>
      </c>
      <c r="G857" s="70">
        <v>3</v>
      </c>
      <c r="H857" s="72">
        <v>82.69</v>
      </c>
      <c r="I857" s="72">
        <v>105.23</v>
      </c>
      <c r="J857" s="72">
        <f t="shared" si="96"/>
        <v>248.07</v>
      </c>
      <c r="K857" s="72">
        <f t="shared" si="97"/>
        <v>315.69</v>
      </c>
    </row>
    <row r="858" spans="1:12">
      <c r="A858" s="70" t="s">
        <v>1076</v>
      </c>
      <c r="B858" s="70" t="s">
        <v>18</v>
      </c>
      <c r="C858" s="70" t="s">
        <v>23</v>
      </c>
      <c r="D858" s="70" t="s">
        <v>334</v>
      </c>
      <c r="E858" s="71" t="s">
        <v>335</v>
      </c>
      <c r="F858" s="70" t="s">
        <v>66</v>
      </c>
      <c r="G858" s="70">
        <v>3</v>
      </c>
      <c r="H858" s="72">
        <v>161.80000000000001</v>
      </c>
      <c r="I858" s="72">
        <v>205.9</v>
      </c>
      <c r="J858" s="72">
        <f t="shared" si="96"/>
        <v>485.40000000000003</v>
      </c>
      <c r="K858" s="72">
        <f t="shared" si="97"/>
        <v>617.70000000000005</v>
      </c>
    </row>
    <row r="859" spans="1:12" ht="30">
      <c r="A859" s="70" t="s">
        <v>1077</v>
      </c>
      <c r="B859" s="70" t="s">
        <v>18</v>
      </c>
      <c r="C859" s="70" t="s">
        <v>23</v>
      </c>
      <c r="D859" s="70">
        <v>160716</v>
      </c>
      <c r="E859" s="71" t="s">
        <v>337</v>
      </c>
      <c r="F859" s="70" t="s">
        <v>25</v>
      </c>
      <c r="G859" s="70">
        <v>28.26</v>
      </c>
      <c r="H859" s="72">
        <v>25.36</v>
      </c>
      <c r="I859" s="72">
        <v>32.270000000000003</v>
      </c>
      <c r="J859" s="72">
        <f t="shared" si="96"/>
        <v>716.67360000000008</v>
      </c>
      <c r="K859" s="72">
        <f t="shared" si="97"/>
        <v>911.95020000000011</v>
      </c>
    </row>
    <row r="860" spans="1:12" ht="30">
      <c r="A860" s="70" t="s">
        <v>1078</v>
      </c>
      <c r="B860" s="70" t="s">
        <v>18</v>
      </c>
      <c r="C860" s="70" t="s">
        <v>19</v>
      </c>
      <c r="D860" s="70">
        <v>97599</v>
      </c>
      <c r="E860" s="71" t="s">
        <v>977</v>
      </c>
      <c r="F860" s="70" t="s">
        <v>66</v>
      </c>
      <c r="G860" s="70">
        <v>13</v>
      </c>
      <c r="H860" s="72">
        <v>23.32</v>
      </c>
      <c r="I860" s="72">
        <v>29.67</v>
      </c>
      <c r="J860" s="72">
        <f t="shared" si="96"/>
        <v>303.16000000000003</v>
      </c>
      <c r="K860" s="72">
        <f t="shared" si="97"/>
        <v>385.71000000000004</v>
      </c>
    </row>
    <row r="861" spans="1:12">
      <c r="A861" s="70" t="s">
        <v>1079</v>
      </c>
      <c r="B861" s="70" t="s">
        <v>18</v>
      </c>
      <c r="C861" s="70" t="s">
        <v>23</v>
      </c>
      <c r="D861" s="70">
        <v>210042</v>
      </c>
      <c r="E861" s="71" t="s">
        <v>108</v>
      </c>
      <c r="F861" s="70" t="s">
        <v>66</v>
      </c>
      <c r="G861" s="70">
        <v>28</v>
      </c>
      <c r="H861" s="72">
        <v>42.49</v>
      </c>
      <c r="I861" s="72">
        <v>54.07</v>
      </c>
      <c r="J861" s="72">
        <f t="shared" si="96"/>
        <v>1189.72</v>
      </c>
      <c r="K861" s="72">
        <f t="shared" si="97"/>
        <v>1513.96</v>
      </c>
    </row>
    <row r="862" spans="1:12" ht="30">
      <c r="A862" s="70" t="s">
        <v>1080</v>
      </c>
      <c r="B862" s="70" t="s">
        <v>18</v>
      </c>
      <c r="C862" s="70" t="s">
        <v>23</v>
      </c>
      <c r="D862" s="70">
        <v>210043</v>
      </c>
      <c r="E862" s="71" t="s">
        <v>110</v>
      </c>
      <c r="F862" s="70" t="s">
        <v>66</v>
      </c>
      <c r="G862" s="70">
        <v>15</v>
      </c>
      <c r="H862" s="72">
        <v>27.63</v>
      </c>
      <c r="I862" s="72">
        <v>35.159999999999997</v>
      </c>
      <c r="J862" s="72">
        <f t="shared" si="96"/>
        <v>414.45</v>
      </c>
      <c r="K862" s="72">
        <f t="shared" si="97"/>
        <v>527.4</v>
      </c>
    </row>
    <row r="863" spans="1:12">
      <c r="A863" s="70" t="s">
        <v>1081</v>
      </c>
      <c r="B863" s="70" t="s">
        <v>18</v>
      </c>
      <c r="C863" s="70" t="s">
        <v>23</v>
      </c>
      <c r="D863" s="70">
        <v>53</v>
      </c>
      <c r="E863" s="71" t="s">
        <v>112</v>
      </c>
      <c r="F863" s="70" t="s">
        <v>66</v>
      </c>
      <c r="G863" s="70">
        <v>1</v>
      </c>
      <c r="H863" s="72">
        <v>47.9</v>
      </c>
      <c r="I863" s="72">
        <v>60.95</v>
      </c>
      <c r="J863" s="72">
        <f t="shared" si="96"/>
        <v>47.9</v>
      </c>
      <c r="K863" s="72">
        <f t="shared" si="97"/>
        <v>60.95</v>
      </c>
    </row>
    <row r="864" spans="1:12">
      <c r="A864" s="70" t="s">
        <v>1082</v>
      </c>
      <c r="B864" s="70" t="s">
        <v>18</v>
      </c>
      <c r="C864" s="70" t="s">
        <v>23</v>
      </c>
      <c r="D864" s="70">
        <v>52</v>
      </c>
      <c r="E864" s="71" t="s">
        <v>114</v>
      </c>
      <c r="F864" s="70" t="s">
        <v>66</v>
      </c>
      <c r="G864" s="70">
        <v>7</v>
      </c>
      <c r="H864" s="72">
        <v>50.95</v>
      </c>
      <c r="I864" s="72">
        <v>64.83</v>
      </c>
      <c r="J864" s="72">
        <f t="shared" si="96"/>
        <v>356.65000000000003</v>
      </c>
      <c r="K864" s="72">
        <f t="shared" si="97"/>
        <v>453.81</v>
      </c>
    </row>
    <row r="865" spans="1:17">
      <c r="A865" s="70" t="s">
        <v>1083</v>
      </c>
      <c r="B865" s="70" t="s">
        <v>18</v>
      </c>
      <c r="C865" s="85" t="s">
        <v>829</v>
      </c>
      <c r="D865" s="70">
        <v>171854</v>
      </c>
      <c r="E865" s="71" t="s">
        <v>984</v>
      </c>
      <c r="F865" s="70" t="s">
        <v>21</v>
      </c>
      <c r="G865" s="70">
        <v>8.7799999999999994</v>
      </c>
      <c r="H865" s="72">
        <v>111.2</v>
      </c>
      <c r="I865" s="72">
        <v>141.51</v>
      </c>
      <c r="J865" s="72">
        <f t="shared" si="96"/>
        <v>976.3359999999999</v>
      </c>
      <c r="K865" s="72">
        <f t="shared" si="97"/>
        <v>1242.4577999999999</v>
      </c>
    </row>
    <row r="866" spans="1:17">
      <c r="A866" s="70" t="s">
        <v>1084</v>
      </c>
      <c r="B866" s="70" t="s">
        <v>18</v>
      </c>
      <c r="C866" s="70" t="s">
        <v>23</v>
      </c>
      <c r="D866" s="70">
        <v>210044</v>
      </c>
      <c r="E866" s="71" t="s">
        <v>986</v>
      </c>
      <c r="F866" s="70" t="s">
        <v>66</v>
      </c>
      <c r="G866" s="70">
        <v>166</v>
      </c>
      <c r="H866" s="72">
        <v>8.1</v>
      </c>
      <c r="I866" s="72">
        <v>10.31</v>
      </c>
      <c r="J866" s="72">
        <f t="shared" si="96"/>
        <v>1344.6</v>
      </c>
      <c r="K866" s="72">
        <f t="shared" si="97"/>
        <v>1711.46</v>
      </c>
    </row>
    <row r="867" spans="1:17" ht="15.75">
      <c r="A867" s="82" t="s">
        <v>1085</v>
      </c>
      <c r="B867" s="82"/>
      <c r="C867" s="82"/>
      <c r="D867" s="82"/>
      <c r="E867" s="83" t="s">
        <v>1086</v>
      </c>
      <c r="F867" s="82"/>
      <c r="G867" s="82"/>
      <c r="H867" s="84"/>
      <c r="I867" s="84"/>
      <c r="J867" s="84">
        <f>J868+J869+J870</f>
        <v>312.15609999999998</v>
      </c>
      <c r="K867" s="84">
        <f>K868+K869+K870</f>
        <v>396.85469999999998</v>
      </c>
    </row>
    <row r="868" spans="1:17">
      <c r="A868" s="70" t="s">
        <v>1087</v>
      </c>
      <c r="B868" s="70" t="s">
        <v>18</v>
      </c>
      <c r="C868" s="70" t="s">
        <v>19</v>
      </c>
      <c r="D868" s="70">
        <v>93382</v>
      </c>
      <c r="E868" s="71" t="s">
        <v>267</v>
      </c>
      <c r="F868" s="70" t="s">
        <v>48</v>
      </c>
      <c r="G868" s="70">
        <v>0.61</v>
      </c>
      <c r="H868" s="72">
        <v>31.33</v>
      </c>
      <c r="I868" s="72">
        <v>39.869999999999997</v>
      </c>
      <c r="J868" s="72">
        <f>G868*H868</f>
        <v>19.1113</v>
      </c>
      <c r="K868" s="72">
        <f>G868*I868</f>
        <v>24.320699999999999</v>
      </c>
    </row>
    <row r="869" spans="1:17" ht="45">
      <c r="A869" s="70" t="s">
        <v>1088</v>
      </c>
      <c r="B869" s="70" t="s">
        <v>18</v>
      </c>
      <c r="C869" s="70" t="s">
        <v>19</v>
      </c>
      <c r="D869" s="70">
        <v>102988</v>
      </c>
      <c r="E869" s="71" t="s">
        <v>588</v>
      </c>
      <c r="F869" s="70" t="s">
        <v>21</v>
      </c>
      <c r="G869" s="70">
        <v>3.92</v>
      </c>
      <c r="H869" s="72">
        <v>47.39</v>
      </c>
      <c r="I869" s="72">
        <v>60.3</v>
      </c>
      <c r="J869" s="72">
        <f>G869*H869</f>
        <v>185.7688</v>
      </c>
      <c r="K869" s="72">
        <f>G869*I869</f>
        <v>236.37599999999998</v>
      </c>
    </row>
    <row r="870" spans="1:17">
      <c r="A870" s="70" t="s">
        <v>1089</v>
      </c>
      <c r="B870" s="70" t="s">
        <v>18</v>
      </c>
      <c r="C870" s="70" t="s">
        <v>23</v>
      </c>
      <c r="D870" s="70">
        <v>101</v>
      </c>
      <c r="E870" s="71" t="s">
        <v>120</v>
      </c>
      <c r="F870" s="70" t="s">
        <v>21</v>
      </c>
      <c r="G870" s="70">
        <v>82.52</v>
      </c>
      <c r="H870" s="72">
        <v>1.3</v>
      </c>
      <c r="I870" s="72">
        <v>1.65</v>
      </c>
      <c r="J870" s="72">
        <f>G870*H870</f>
        <v>107.276</v>
      </c>
      <c r="K870" s="72">
        <f>G870*I870</f>
        <v>136.15799999999999</v>
      </c>
    </row>
    <row r="871" spans="1:17" s="15" customFormat="1" ht="24.95" customHeight="1">
      <c r="A871" s="81">
        <v>11</v>
      </c>
      <c r="B871" s="64"/>
      <c r="C871" s="64"/>
      <c r="D871" s="64"/>
      <c r="E871" s="65" t="s">
        <v>1194</v>
      </c>
      <c r="F871" s="64"/>
      <c r="G871" s="64"/>
      <c r="H871" s="66"/>
      <c r="I871" s="66"/>
      <c r="J871" s="66">
        <f>J872+J879+J890+J894+J900+J906+J923+J928+J943+J950</f>
        <v>362167.26556000009</v>
      </c>
      <c r="K871" s="66">
        <f>K872+K879+K890+K894+K900+K906+K923+K928+K943+K950</f>
        <v>460878.88073999999</v>
      </c>
      <c r="L871" s="258"/>
      <c r="M871" s="258"/>
      <c r="N871" s="258"/>
      <c r="O871" s="258"/>
      <c r="P871" s="258"/>
      <c r="Q871" s="258"/>
    </row>
    <row r="872" spans="1:17" customFormat="1" ht="24.95" customHeight="1">
      <c r="A872" s="82" t="s">
        <v>1195</v>
      </c>
      <c r="B872" s="82"/>
      <c r="C872" s="82"/>
      <c r="D872" s="82"/>
      <c r="E872" s="83" t="s">
        <v>16</v>
      </c>
      <c r="F872" s="82"/>
      <c r="G872" s="82"/>
      <c r="H872" s="84"/>
      <c r="I872" s="84"/>
      <c r="J872" s="84">
        <f>J873+J874+J875+J876+J877+J878</f>
        <v>38029.092199999999</v>
      </c>
      <c r="K872" s="84">
        <f>K873+K874+K875+K876+K877+K878</f>
        <v>48394.599400000006</v>
      </c>
      <c r="L872" s="252"/>
      <c r="M872" s="252"/>
      <c r="N872" s="252"/>
      <c r="O872" s="252"/>
      <c r="P872" s="252"/>
      <c r="Q872" s="252"/>
    </row>
    <row r="873" spans="1:17" customFormat="1" ht="30">
      <c r="A873" s="85" t="s">
        <v>1196</v>
      </c>
      <c r="B873" s="70" t="s">
        <v>18</v>
      </c>
      <c r="C873" s="70" t="s">
        <v>19</v>
      </c>
      <c r="D873" s="70">
        <v>103689</v>
      </c>
      <c r="E873" s="71" t="s">
        <v>20</v>
      </c>
      <c r="F873" s="70" t="s">
        <v>21</v>
      </c>
      <c r="G873" s="70">
        <v>2.8</v>
      </c>
      <c r="H873" s="72">
        <v>303.36</v>
      </c>
      <c r="I873" s="72">
        <v>386.05</v>
      </c>
      <c r="J873" s="72">
        <f t="shared" ref="J873:J878" si="98">G873*H873</f>
        <v>849.40800000000002</v>
      </c>
      <c r="K873" s="72">
        <f t="shared" ref="K873:K878" si="99">G873*I873</f>
        <v>1080.94</v>
      </c>
      <c r="L873" s="252"/>
      <c r="M873" s="252"/>
      <c r="N873" s="252"/>
      <c r="O873" s="252"/>
      <c r="P873" s="252"/>
      <c r="Q873" s="252"/>
    </row>
    <row r="874" spans="1:17" customFormat="1" ht="30">
      <c r="A874" s="85" t="s">
        <v>1197</v>
      </c>
      <c r="B874" s="70" t="s">
        <v>18</v>
      </c>
      <c r="C874" s="70" t="s">
        <v>19</v>
      </c>
      <c r="D874" s="70">
        <v>93584</v>
      </c>
      <c r="E874" s="71" t="s">
        <v>27</v>
      </c>
      <c r="F874" s="70" t="s">
        <v>21</v>
      </c>
      <c r="G874" s="70">
        <v>9</v>
      </c>
      <c r="H874" s="72">
        <v>839.45</v>
      </c>
      <c r="I874" s="72">
        <v>1068.28</v>
      </c>
      <c r="J874" s="72">
        <f t="shared" si="98"/>
        <v>7555.05</v>
      </c>
      <c r="K874" s="72">
        <f t="shared" si="99"/>
        <v>9614.52</v>
      </c>
      <c r="L874" s="252"/>
      <c r="M874" s="252"/>
      <c r="N874" s="252"/>
      <c r="O874" s="252"/>
      <c r="P874" s="252"/>
      <c r="Q874" s="252"/>
    </row>
    <row r="875" spans="1:17" customFormat="1">
      <c r="A875" s="85" t="s">
        <v>1198</v>
      </c>
      <c r="B875" s="70" t="s">
        <v>18</v>
      </c>
      <c r="C875" s="70" t="s">
        <v>23</v>
      </c>
      <c r="D875" s="70">
        <v>160715</v>
      </c>
      <c r="E875" s="71" t="s">
        <v>24</v>
      </c>
      <c r="F875" s="70" t="s">
        <v>25</v>
      </c>
      <c r="G875" s="70">
        <v>159.03</v>
      </c>
      <c r="H875" s="72">
        <v>55.51</v>
      </c>
      <c r="I875" s="72">
        <v>70.64</v>
      </c>
      <c r="J875" s="72">
        <f t="shared" si="98"/>
        <v>8827.7552999999989</v>
      </c>
      <c r="K875" s="72">
        <f t="shared" si="99"/>
        <v>11233.879199999999</v>
      </c>
      <c r="L875" s="252"/>
      <c r="M875" s="252"/>
      <c r="N875" s="252"/>
      <c r="O875" s="252"/>
      <c r="P875" s="252"/>
      <c r="Q875" s="252"/>
    </row>
    <row r="876" spans="1:17" customFormat="1">
      <c r="A876" s="85" t="s">
        <v>1199</v>
      </c>
      <c r="B876" s="70" t="s">
        <v>18</v>
      </c>
      <c r="C876" s="70" t="s">
        <v>23</v>
      </c>
      <c r="D876" s="70">
        <v>339</v>
      </c>
      <c r="E876" s="71" t="s">
        <v>33</v>
      </c>
      <c r="F876" s="70" t="s">
        <v>21</v>
      </c>
      <c r="G876" s="70">
        <v>40.159999999999997</v>
      </c>
      <c r="H876" s="72">
        <v>48.94</v>
      </c>
      <c r="I876" s="72">
        <v>62.28</v>
      </c>
      <c r="J876" s="72">
        <f t="shared" si="98"/>
        <v>1965.4303999999997</v>
      </c>
      <c r="K876" s="72">
        <f t="shared" si="99"/>
        <v>2501.1648</v>
      </c>
      <c r="L876" s="252"/>
      <c r="M876" s="252"/>
      <c r="N876" s="252"/>
      <c r="O876" s="252"/>
      <c r="P876" s="252"/>
      <c r="Q876" s="252"/>
    </row>
    <row r="877" spans="1:17" customFormat="1">
      <c r="A877" s="85" t="s">
        <v>1200</v>
      </c>
      <c r="B877" s="70" t="s">
        <v>18</v>
      </c>
      <c r="C877" s="70" t="s">
        <v>23</v>
      </c>
      <c r="D877" s="70">
        <v>160676</v>
      </c>
      <c r="E877" s="71" t="s">
        <v>200</v>
      </c>
      <c r="F877" s="70" t="s">
        <v>25</v>
      </c>
      <c r="G877" s="70">
        <v>210.37</v>
      </c>
      <c r="H877" s="72">
        <v>49.05</v>
      </c>
      <c r="I877" s="72">
        <v>62.42</v>
      </c>
      <c r="J877" s="72">
        <f t="shared" si="98"/>
        <v>10318.648499999999</v>
      </c>
      <c r="K877" s="72">
        <f t="shared" si="99"/>
        <v>13131.295400000001</v>
      </c>
      <c r="L877" s="252"/>
      <c r="M877" s="252"/>
      <c r="N877" s="252"/>
      <c r="O877" s="252"/>
      <c r="P877" s="252"/>
      <c r="Q877" s="252"/>
    </row>
    <row r="878" spans="1:17" customFormat="1">
      <c r="A878" s="85" t="s">
        <v>1201</v>
      </c>
      <c r="B878" s="70" t="s">
        <v>29</v>
      </c>
      <c r="C878" s="70" t="s">
        <v>19</v>
      </c>
      <c r="D878" s="70">
        <v>2707</v>
      </c>
      <c r="E878" s="71" t="s">
        <v>30</v>
      </c>
      <c r="F878" s="70" t="s">
        <v>31</v>
      </c>
      <c r="G878" s="70">
        <v>80</v>
      </c>
      <c r="H878" s="72">
        <v>106.41</v>
      </c>
      <c r="I878" s="72">
        <v>135.41</v>
      </c>
      <c r="J878" s="72">
        <f t="shared" si="98"/>
        <v>8512.7999999999993</v>
      </c>
      <c r="K878" s="72">
        <f t="shared" si="99"/>
        <v>10832.8</v>
      </c>
      <c r="L878" s="252"/>
      <c r="M878" s="252"/>
      <c r="N878" s="252"/>
      <c r="O878" s="252"/>
      <c r="P878" s="252"/>
      <c r="Q878" s="252"/>
    </row>
    <row r="879" spans="1:17" customFormat="1" ht="24.95" customHeight="1">
      <c r="A879" s="82" t="s">
        <v>1202</v>
      </c>
      <c r="B879" s="82"/>
      <c r="C879" s="82"/>
      <c r="D879" s="82"/>
      <c r="E879" s="83" t="s">
        <v>35</v>
      </c>
      <c r="F879" s="82"/>
      <c r="G879" s="82"/>
      <c r="H879" s="84"/>
      <c r="I879" s="84"/>
      <c r="J879" s="84">
        <f>J880+J881+J882+J883+J884+J885+J886+J887+J888+J889</f>
        <v>9656.7476000000006</v>
      </c>
      <c r="K879" s="84">
        <f>K880+K881+K882+K883+K884+K885+K886+K887+K888+K889</f>
        <v>12288.0489</v>
      </c>
      <c r="L879" s="252"/>
      <c r="M879" s="252"/>
      <c r="N879" s="252"/>
      <c r="O879" s="252"/>
      <c r="P879" s="252"/>
      <c r="Q879" s="252"/>
    </row>
    <row r="880" spans="1:17" customFormat="1">
      <c r="A880" s="85" t="s">
        <v>1203</v>
      </c>
      <c r="B880" s="70" t="s">
        <v>18</v>
      </c>
      <c r="C880" s="70" t="s">
        <v>19</v>
      </c>
      <c r="D880" s="70">
        <v>97644</v>
      </c>
      <c r="E880" s="71" t="s">
        <v>37</v>
      </c>
      <c r="F880" s="70" t="s">
        <v>21</v>
      </c>
      <c r="G880" s="70">
        <v>81.27</v>
      </c>
      <c r="H880" s="72">
        <v>7.94</v>
      </c>
      <c r="I880" s="72">
        <v>10.1</v>
      </c>
      <c r="J880" s="72">
        <f>G880*H880</f>
        <v>645.28380000000004</v>
      </c>
      <c r="K880" s="72">
        <f>G880*I880</f>
        <v>820.82699999999988</v>
      </c>
      <c r="L880" s="252"/>
      <c r="M880" s="252"/>
      <c r="N880" s="252"/>
      <c r="O880" s="252"/>
      <c r="P880" s="252"/>
      <c r="Q880" s="252"/>
    </row>
    <row r="881" spans="1:17" customFormat="1">
      <c r="A881" s="85" t="s">
        <v>1204</v>
      </c>
      <c r="B881" s="70" t="s">
        <v>18</v>
      </c>
      <c r="C881" s="70" t="s">
        <v>23</v>
      </c>
      <c r="D881" s="70">
        <v>160690</v>
      </c>
      <c r="E881" s="71" t="s">
        <v>41</v>
      </c>
      <c r="F881" s="70" t="s">
        <v>21</v>
      </c>
      <c r="G881" s="70">
        <v>35.67</v>
      </c>
      <c r="H881" s="72">
        <v>3.91</v>
      </c>
      <c r="I881" s="72">
        <v>4.97</v>
      </c>
      <c r="J881" s="72">
        <f t="shared" ref="J881:J889" si="100">G881*H881</f>
        <v>139.46970000000002</v>
      </c>
      <c r="K881" s="72">
        <f t="shared" ref="K881:K889" si="101">G881*I881</f>
        <v>177.2799</v>
      </c>
      <c r="L881" s="252"/>
      <c r="M881" s="252"/>
      <c r="N881" s="252"/>
      <c r="O881" s="252"/>
      <c r="P881" s="252"/>
      <c r="Q881" s="252"/>
    </row>
    <row r="882" spans="1:17" customFormat="1" ht="30">
      <c r="A882" s="85" t="s">
        <v>1205</v>
      </c>
      <c r="B882" s="70" t="s">
        <v>18</v>
      </c>
      <c r="C882" s="70" t="s">
        <v>19</v>
      </c>
      <c r="D882" s="70">
        <v>97622</v>
      </c>
      <c r="E882" s="71" t="s">
        <v>54</v>
      </c>
      <c r="F882" s="70" t="s">
        <v>48</v>
      </c>
      <c r="G882" s="70">
        <v>2.64</v>
      </c>
      <c r="H882" s="72">
        <v>49.55</v>
      </c>
      <c r="I882" s="72">
        <v>63.05</v>
      </c>
      <c r="J882" s="72">
        <f t="shared" si="100"/>
        <v>130.81200000000001</v>
      </c>
      <c r="K882" s="72">
        <f t="shared" si="101"/>
        <v>166.452</v>
      </c>
      <c r="L882" s="252"/>
      <c r="M882" s="252"/>
      <c r="N882" s="252"/>
      <c r="O882" s="252"/>
      <c r="P882" s="252"/>
      <c r="Q882" s="252"/>
    </row>
    <row r="883" spans="1:17" customFormat="1" ht="45">
      <c r="A883" s="85" t="s">
        <v>1206</v>
      </c>
      <c r="B883" s="70" t="s">
        <v>18</v>
      </c>
      <c r="C883" s="70" t="s">
        <v>1116</v>
      </c>
      <c r="D883" s="70" t="s">
        <v>1207</v>
      </c>
      <c r="E883" s="71" t="s">
        <v>1208</v>
      </c>
      <c r="F883" s="70" t="s">
        <v>1209</v>
      </c>
      <c r="G883" s="70">
        <v>56.45</v>
      </c>
      <c r="H883" s="72">
        <v>9.8699999999999992</v>
      </c>
      <c r="I883" s="72">
        <v>12.56</v>
      </c>
      <c r="J883" s="72">
        <f t="shared" si="100"/>
        <v>557.16149999999993</v>
      </c>
      <c r="K883" s="72">
        <f t="shared" si="101"/>
        <v>709.01200000000006</v>
      </c>
      <c r="L883" s="255"/>
      <c r="M883" s="249"/>
      <c r="N883" s="252"/>
      <c r="O883" s="252"/>
      <c r="P883" s="252"/>
      <c r="Q883" s="252"/>
    </row>
    <row r="884" spans="1:17" customFormat="1" ht="30">
      <c r="A884" s="85" t="s">
        <v>1210</v>
      </c>
      <c r="B884" s="70" t="s">
        <v>18</v>
      </c>
      <c r="C884" s="70" t="s">
        <v>19</v>
      </c>
      <c r="D884" s="70">
        <v>97629</v>
      </c>
      <c r="E884" s="71" t="s">
        <v>47</v>
      </c>
      <c r="F884" s="70" t="s">
        <v>48</v>
      </c>
      <c r="G884" s="70">
        <v>15.51</v>
      </c>
      <c r="H884" s="72">
        <v>125.88</v>
      </c>
      <c r="I884" s="72">
        <v>160.19</v>
      </c>
      <c r="J884" s="72">
        <f t="shared" si="100"/>
        <v>1952.3987999999999</v>
      </c>
      <c r="K884" s="72">
        <f t="shared" si="101"/>
        <v>2484.5468999999998</v>
      </c>
      <c r="L884" s="252"/>
      <c r="M884" s="252"/>
      <c r="N884" s="252"/>
      <c r="O884" s="252"/>
      <c r="P884" s="252"/>
      <c r="Q884" s="252"/>
    </row>
    <row r="885" spans="1:17" customFormat="1">
      <c r="A885" s="85" t="s">
        <v>1211</v>
      </c>
      <c r="B885" s="70" t="s">
        <v>18</v>
      </c>
      <c r="C885" s="70" t="s">
        <v>23</v>
      </c>
      <c r="D885" s="70">
        <v>210051</v>
      </c>
      <c r="E885" s="71" t="s">
        <v>1212</v>
      </c>
      <c r="F885" s="70" t="s">
        <v>66</v>
      </c>
      <c r="G885" s="70">
        <v>12</v>
      </c>
      <c r="H885" s="72">
        <v>10.57</v>
      </c>
      <c r="I885" s="72">
        <v>13.45</v>
      </c>
      <c r="J885" s="72">
        <f t="shared" si="100"/>
        <v>126.84</v>
      </c>
      <c r="K885" s="72">
        <f t="shared" si="101"/>
        <v>161.39999999999998</v>
      </c>
      <c r="L885" s="252"/>
      <c r="M885" s="252"/>
      <c r="N885" s="252"/>
      <c r="O885" s="252"/>
      <c r="P885" s="252"/>
      <c r="Q885" s="252"/>
    </row>
    <row r="886" spans="1:17" customFormat="1">
      <c r="A886" s="85" t="s">
        <v>1213</v>
      </c>
      <c r="B886" s="70" t="s">
        <v>18</v>
      </c>
      <c r="C886" s="70" t="s">
        <v>1005</v>
      </c>
      <c r="D886" s="70" t="s">
        <v>1006</v>
      </c>
      <c r="E886" s="71" t="s">
        <v>1007</v>
      </c>
      <c r="F886" s="70" t="s">
        <v>66</v>
      </c>
      <c r="G886" s="70">
        <v>6</v>
      </c>
      <c r="H886" s="72">
        <v>456</v>
      </c>
      <c r="I886" s="72">
        <v>580.29999999999995</v>
      </c>
      <c r="J886" s="72">
        <f t="shared" si="100"/>
        <v>2736</v>
      </c>
      <c r="K886" s="72">
        <f t="shared" si="101"/>
        <v>3481.7999999999997</v>
      </c>
      <c r="L886" s="252"/>
      <c r="M886" s="252"/>
      <c r="N886" s="252"/>
      <c r="O886" s="252"/>
      <c r="P886" s="252"/>
      <c r="Q886" s="252"/>
    </row>
    <row r="887" spans="1:17" customFormat="1">
      <c r="A887" s="85" t="s">
        <v>1214</v>
      </c>
      <c r="B887" s="70" t="s">
        <v>18</v>
      </c>
      <c r="C887" s="70" t="s">
        <v>19</v>
      </c>
      <c r="D887" s="70">
        <v>98524</v>
      </c>
      <c r="E887" s="71" t="s">
        <v>1215</v>
      </c>
      <c r="F887" s="70" t="s">
        <v>21</v>
      </c>
      <c r="G887" s="70">
        <v>30.07</v>
      </c>
      <c r="H887" s="72">
        <v>2.74</v>
      </c>
      <c r="I887" s="72">
        <v>3.48</v>
      </c>
      <c r="J887" s="72">
        <f t="shared" si="100"/>
        <v>82.391800000000003</v>
      </c>
      <c r="K887" s="72">
        <f t="shared" si="101"/>
        <v>104.64360000000001</v>
      </c>
      <c r="L887" s="252"/>
      <c r="M887" s="252"/>
      <c r="N887" s="252"/>
      <c r="O887" s="252"/>
      <c r="P887" s="252"/>
      <c r="Q887" s="252"/>
    </row>
    <row r="888" spans="1:17" customFormat="1">
      <c r="A888" s="85" t="s">
        <v>1216</v>
      </c>
      <c r="B888" s="70" t="s">
        <v>18</v>
      </c>
      <c r="C888" s="70" t="s">
        <v>829</v>
      </c>
      <c r="D888" s="70">
        <v>22911</v>
      </c>
      <c r="E888" s="71" t="s">
        <v>60</v>
      </c>
      <c r="F888" s="70" t="s">
        <v>61</v>
      </c>
      <c r="G888" s="70">
        <v>46.75</v>
      </c>
      <c r="H888" s="72">
        <v>63.88</v>
      </c>
      <c r="I888" s="72">
        <v>81.290000000000006</v>
      </c>
      <c r="J888" s="72">
        <f t="shared" si="100"/>
        <v>2986.3900000000003</v>
      </c>
      <c r="K888" s="72">
        <f t="shared" si="101"/>
        <v>3800.3075000000003</v>
      </c>
      <c r="L888" s="252"/>
      <c r="M888" s="252"/>
      <c r="N888" s="252"/>
      <c r="O888" s="252"/>
      <c r="P888" s="252"/>
      <c r="Q888" s="252"/>
    </row>
    <row r="889" spans="1:17" customFormat="1">
      <c r="A889" s="85" t="s">
        <v>1217</v>
      </c>
      <c r="B889" s="70" t="s">
        <v>29</v>
      </c>
      <c r="C889" s="70" t="s">
        <v>56</v>
      </c>
      <c r="D889" s="70">
        <v>7962</v>
      </c>
      <c r="E889" s="71" t="s">
        <v>57</v>
      </c>
      <c r="F889" s="70" t="s">
        <v>58</v>
      </c>
      <c r="G889" s="70">
        <v>1</v>
      </c>
      <c r="H889" s="72">
        <v>300</v>
      </c>
      <c r="I889" s="72">
        <v>381.78</v>
      </c>
      <c r="J889" s="72">
        <f t="shared" si="100"/>
        <v>300</v>
      </c>
      <c r="K889" s="72">
        <f t="shared" si="101"/>
        <v>381.78</v>
      </c>
      <c r="L889" s="252"/>
      <c r="M889" s="252"/>
      <c r="N889" s="252"/>
      <c r="O889" s="252"/>
      <c r="P889" s="252"/>
      <c r="Q889" s="252"/>
    </row>
    <row r="890" spans="1:17" customFormat="1" ht="24.95" customHeight="1">
      <c r="A890" s="82" t="s">
        <v>1218</v>
      </c>
      <c r="B890" s="82"/>
      <c r="C890" s="82"/>
      <c r="D890" s="82"/>
      <c r="E890" s="83" t="s">
        <v>63</v>
      </c>
      <c r="F890" s="82"/>
      <c r="G890" s="82"/>
      <c r="H890" s="84"/>
      <c r="I890" s="84"/>
      <c r="J890" s="84">
        <f>J891+J892+J893</f>
        <v>84028.568500000008</v>
      </c>
      <c r="K890" s="84">
        <f>K891+K892+K893</f>
        <v>106934.34659999999</v>
      </c>
      <c r="L890" s="252"/>
      <c r="M890" s="252"/>
      <c r="N890" s="252"/>
      <c r="O890" s="252"/>
      <c r="P890" s="252"/>
      <c r="Q890" s="252"/>
    </row>
    <row r="891" spans="1:17" customFormat="1">
      <c r="A891" s="85" t="s">
        <v>1219</v>
      </c>
      <c r="B891" s="70" t="s">
        <v>18</v>
      </c>
      <c r="C891" s="70" t="s">
        <v>23</v>
      </c>
      <c r="D891" s="70">
        <v>160723</v>
      </c>
      <c r="E891" s="71" t="s">
        <v>139</v>
      </c>
      <c r="F891" s="70" t="s">
        <v>66</v>
      </c>
      <c r="G891" s="70">
        <v>43</v>
      </c>
      <c r="H891" s="72">
        <v>1856.23</v>
      </c>
      <c r="I891" s="72">
        <v>2362.23</v>
      </c>
      <c r="J891" s="72">
        <f>G891*H891</f>
        <v>79817.89</v>
      </c>
      <c r="K891" s="72">
        <f>G891*I891</f>
        <v>101575.89</v>
      </c>
      <c r="L891" s="252"/>
      <c r="M891" s="252"/>
      <c r="N891" s="252"/>
      <c r="O891" s="252"/>
      <c r="P891" s="252"/>
      <c r="Q891" s="252"/>
    </row>
    <row r="892" spans="1:17" customFormat="1">
      <c r="A892" s="85" t="s">
        <v>1220</v>
      </c>
      <c r="B892" s="70" t="s">
        <v>18</v>
      </c>
      <c r="C892" s="70" t="s">
        <v>23</v>
      </c>
      <c r="D892" s="70">
        <v>210052</v>
      </c>
      <c r="E892" s="71" t="s">
        <v>1221</v>
      </c>
      <c r="F892" s="70" t="s">
        <v>21</v>
      </c>
      <c r="G892" s="70">
        <v>3.15</v>
      </c>
      <c r="H892" s="72">
        <v>162.65</v>
      </c>
      <c r="I892" s="72">
        <v>206.98</v>
      </c>
      <c r="J892" s="72">
        <f>G892*H892</f>
        <v>512.34749999999997</v>
      </c>
      <c r="K892" s="72">
        <f>G892*I892</f>
        <v>651.98699999999997</v>
      </c>
      <c r="L892" s="252"/>
      <c r="M892" s="252"/>
      <c r="N892" s="252"/>
      <c r="O892" s="252"/>
      <c r="P892" s="252"/>
      <c r="Q892" s="252"/>
    </row>
    <row r="893" spans="1:17" customFormat="1">
      <c r="A893" s="85" t="s">
        <v>1222</v>
      </c>
      <c r="B893" s="70" t="s">
        <v>18</v>
      </c>
      <c r="C893" s="70" t="s">
        <v>19</v>
      </c>
      <c r="D893" s="70">
        <v>100701</v>
      </c>
      <c r="E893" s="71" t="s">
        <v>933</v>
      </c>
      <c r="F893" s="70" t="s">
        <v>21</v>
      </c>
      <c r="G893" s="70">
        <v>6.51</v>
      </c>
      <c r="H893" s="72">
        <v>568.1</v>
      </c>
      <c r="I893" s="72">
        <v>722.96</v>
      </c>
      <c r="J893" s="72">
        <f>G893*H893</f>
        <v>3698.3310000000001</v>
      </c>
      <c r="K893" s="72">
        <f>G893*I893</f>
        <v>4706.4696000000004</v>
      </c>
      <c r="L893" s="252"/>
      <c r="M893" s="252"/>
      <c r="N893" s="252"/>
      <c r="O893" s="252"/>
      <c r="P893" s="252"/>
      <c r="Q893" s="252"/>
    </row>
    <row r="894" spans="1:17" customFormat="1" ht="24.95" customHeight="1">
      <c r="A894" s="82" t="s">
        <v>1223</v>
      </c>
      <c r="B894" s="82"/>
      <c r="C894" s="82"/>
      <c r="D894" s="82"/>
      <c r="E894" s="83" t="s">
        <v>949</v>
      </c>
      <c r="F894" s="82"/>
      <c r="G894" s="82"/>
      <c r="H894" s="84"/>
      <c r="I894" s="84"/>
      <c r="J894" s="84">
        <f>J895+J896+J897+J898+J899</f>
        <v>3522.1153999999997</v>
      </c>
      <c r="K894" s="84">
        <f>K895+K896+K897+K898+K899</f>
        <v>4481.7361999999994</v>
      </c>
      <c r="L894" s="252"/>
      <c r="M894" s="252"/>
      <c r="N894" s="252"/>
      <c r="O894" s="252"/>
      <c r="P894" s="252"/>
      <c r="Q894" s="252"/>
    </row>
    <row r="895" spans="1:17" customFormat="1" ht="45">
      <c r="A895" s="85" t="s">
        <v>1224</v>
      </c>
      <c r="B895" s="70" t="s">
        <v>18</v>
      </c>
      <c r="C895" s="70" t="s">
        <v>19</v>
      </c>
      <c r="D895" s="70">
        <v>87904</v>
      </c>
      <c r="E895" s="71" t="s">
        <v>923</v>
      </c>
      <c r="F895" s="70" t="s">
        <v>21</v>
      </c>
      <c r="G895" s="70">
        <v>34.18</v>
      </c>
      <c r="H895" s="72">
        <v>7.39</v>
      </c>
      <c r="I895" s="72">
        <v>9.4</v>
      </c>
      <c r="J895" s="72">
        <f>G895*H895</f>
        <v>252.59019999999998</v>
      </c>
      <c r="K895" s="72">
        <f>G895*I895</f>
        <v>321.29200000000003</v>
      </c>
      <c r="L895" s="252"/>
      <c r="M895" s="252"/>
      <c r="N895" s="252"/>
      <c r="O895" s="252"/>
      <c r="P895" s="252"/>
      <c r="Q895" s="252"/>
    </row>
    <row r="896" spans="1:17" customFormat="1" ht="45">
      <c r="A896" s="85" t="s">
        <v>1225</v>
      </c>
      <c r="B896" s="70" t="s">
        <v>18</v>
      </c>
      <c r="C896" s="70" t="s">
        <v>19</v>
      </c>
      <c r="D896" s="70">
        <v>87779</v>
      </c>
      <c r="E896" s="71" t="s">
        <v>86</v>
      </c>
      <c r="F896" s="70" t="s">
        <v>21</v>
      </c>
      <c r="G896" s="70">
        <v>19.059999999999999</v>
      </c>
      <c r="H896" s="72">
        <v>60.6</v>
      </c>
      <c r="I896" s="72">
        <v>77.11</v>
      </c>
      <c r="J896" s="72">
        <f>G896*H896</f>
        <v>1155.0360000000001</v>
      </c>
      <c r="K896" s="72">
        <f>G896*I896</f>
        <v>1469.7166</v>
      </c>
      <c r="L896" s="252"/>
      <c r="M896" s="252"/>
      <c r="N896" s="252"/>
      <c r="O896" s="252"/>
      <c r="P896" s="252"/>
      <c r="Q896" s="252"/>
    </row>
    <row r="897" spans="1:17" customFormat="1" ht="45">
      <c r="A897" s="85" t="s">
        <v>1226</v>
      </c>
      <c r="B897" s="70" t="s">
        <v>18</v>
      </c>
      <c r="C897" s="70" t="s">
        <v>19</v>
      </c>
      <c r="D897" s="70">
        <v>87267</v>
      </c>
      <c r="E897" s="71" t="s">
        <v>1227</v>
      </c>
      <c r="F897" s="70" t="s">
        <v>21</v>
      </c>
      <c r="G897" s="70">
        <v>15.12</v>
      </c>
      <c r="H897" s="72">
        <v>60.61</v>
      </c>
      <c r="I897" s="72">
        <v>77.13</v>
      </c>
      <c r="J897" s="72">
        <f>G897*H897</f>
        <v>916.42319999999995</v>
      </c>
      <c r="K897" s="72">
        <f>G897*I897</f>
        <v>1166.2055999999998</v>
      </c>
      <c r="L897" s="252"/>
      <c r="M897" s="252"/>
      <c r="N897" s="252"/>
      <c r="O897" s="252"/>
      <c r="P897" s="252"/>
      <c r="Q897" s="252"/>
    </row>
    <row r="898" spans="1:17" customFormat="1" ht="30">
      <c r="A898" s="85" t="s">
        <v>1228</v>
      </c>
      <c r="B898" s="70" t="s">
        <v>29</v>
      </c>
      <c r="C898" s="70" t="s">
        <v>19</v>
      </c>
      <c r="D898" s="70">
        <v>4786</v>
      </c>
      <c r="E898" s="71" t="s">
        <v>90</v>
      </c>
      <c r="F898" s="70" t="s">
        <v>21</v>
      </c>
      <c r="G898" s="70">
        <v>8.6</v>
      </c>
      <c r="H898" s="72">
        <v>108.5</v>
      </c>
      <c r="I898" s="72">
        <v>138.07</v>
      </c>
      <c r="J898" s="72">
        <f>G898*H898</f>
        <v>933.09999999999991</v>
      </c>
      <c r="K898" s="72">
        <f>G898*I898</f>
        <v>1187.4019999999998</v>
      </c>
      <c r="L898" s="252"/>
      <c r="M898" s="252"/>
      <c r="N898" s="252"/>
      <c r="O898" s="252"/>
      <c r="P898" s="252"/>
      <c r="Q898" s="252"/>
    </row>
    <row r="899" spans="1:17" customFormat="1">
      <c r="A899" s="85" t="s">
        <v>1229</v>
      </c>
      <c r="B899" s="70" t="s">
        <v>18</v>
      </c>
      <c r="C899" s="70" t="s">
        <v>829</v>
      </c>
      <c r="D899" s="70">
        <v>210041</v>
      </c>
      <c r="E899" s="71" t="s">
        <v>92</v>
      </c>
      <c r="F899" s="70" t="s">
        <v>21</v>
      </c>
      <c r="G899" s="70">
        <v>8.6</v>
      </c>
      <c r="H899" s="72">
        <v>30.81</v>
      </c>
      <c r="I899" s="72">
        <v>39.200000000000003</v>
      </c>
      <c r="J899" s="72">
        <f>G899*H899</f>
        <v>264.96599999999995</v>
      </c>
      <c r="K899" s="72">
        <f>G899*I899</f>
        <v>337.12</v>
      </c>
      <c r="L899" s="252"/>
      <c r="M899" s="252"/>
      <c r="N899" s="252"/>
      <c r="O899" s="252"/>
      <c r="P899" s="252"/>
      <c r="Q899" s="252"/>
    </row>
    <row r="900" spans="1:17" customFormat="1" ht="24.95" customHeight="1">
      <c r="A900" s="82" t="s">
        <v>1230</v>
      </c>
      <c r="B900" s="82"/>
      <c r="C900" s="82"/>
      <c r="D900" s="82"/>
      <c r="E900" s="83" t="s">
        <v>235</v>
      </c>
      <c r="F900" s="82"/>
      <c r="G900" s="82"/>
      <c r="H900" s="84"/>
      <c r="I900" s="84"/>
      <c r="J900" s="84">
        <f>J901+J902+J903+J904+J905</f>
        <v>48478.770400000001</v>
      </c>
      <c r="K900" s="84">
        <f>K901+K902+K903+K904+K905</f>
        <v>61692.563999999998</v>
      </c>
      <c r="L900" s="252"/>
      <c r="M900" s="252"/>
      <c r="N900" s="252"/>
      <c r="O900" s="252"/>
      <c r="P900" s="252"/>
      <c r="Q900" s="252"/>
    </row>
    <row r="901" spans="1:17" customFormat="1" ht="30">
      <c r="A901" s="85" t="s">
        <v>1231</v>
      </c>
      <c r="B901" s="70" t="s">
        <v>18</v>
      </c>
      <c r="C901" s="70" t="s">
        <v>19</v>
      </c>
      <c r="D901" s="70">
        <v>96523</v>
      </c>
      <c r="E901" s="71" t="s">
        <v>249</v>
      </c>
      <c r="F901" s="70" t="s">
        <v>48</v>
      </c>
      <c r="G901" s="70">
        <v>1.6</v>
      </c>
      <c r="H901" s="72">
        <v>85.62</v>
      </c>
      <c r="I901" s="72">
        <v>108.96</v>
      </c>
      <c r="J901" s="72">
        <f>G901*H901</f>
        <v>136.99200000000002</v>
      </c>
      <c r="K901" s="72">
        <f>G901*I901</f>
        <v>174.33600000000001</v>
      </c>
      <c r="L901" s="252"/>
      <c r="M901" s="252"/>
      <c r="N901" s="252"/>
      <c r="O901" s="252"/>
      <c r="P901" s="252"/>
      <c r="Q901" s="252"/>
    </row>
    <row r="902" spans="1:17" customFormat="1" ht="30">
      <c r="A902" s="85" t="s">
        <v>1232</v>
      </c>
      <c r="B902" s="70" t="s">
        <v>18</v>
      </c>
      <c r="C902" s="70" t="s">
        <v>19</v>
      </c>
      <c r="D902" s="70">
        <v>96616</v>
      </c>
      <c r="E902" s="71" t="s">
        <v>70</v>
      </c>
      <c r="F902" s="70" t="s">
        <v>48</v>
      </c>
      <c r="G902" s="70">
        <v>0.5</v>
      </c>
      <c r="H902" s="72">
        <v>582.85</v>
      </c>
      <c r="I902" s="72">
        <v>741.73</v>
      </c>
      <c r="J902" s="72">
        <f>G902*H902</f>
        <v>291.42500000000001</v>
      </c>
      <c r="K902" s="72">
        <f>G902*I902</f>
        <v>370.86500000000001</v>
      </c>
      <c r="L902" s="252"/>
      <c r="M902" s="252"/>
      <c r="N902" s="252"/>
      <c r="O902" s="252"/>
      <c r="P902" s="252"/>
      <c r="Q902" s="252"/>
    </row>
    <row r="903" spans="1:17" customFormat="1">
      <c r="A903" s="85" t="s">
        <v>1233</v>
      </c>
      <c r="B903" s="70" t="s">
        <v>18</v>
      </c>
      <c r="C903" s="70" t="s">
        <v>23</v>
      </c>
      <c r="D903" s="70">
        <v>40727</v>
      </c>
      <c r="E903" s="71" t="s">
        <v>72</v>
      </c>
      <c r="F903" s="70" t="s">
        <v>73</v>
      </c>
      <c r="G903" s="70">
        <v>1837.82</v>
      </c>
      <c r="H903" s="72">
        <v>15.85</v>
      </c>
      <c r="I903" s="72">
        <v>20.170000000000002</v>
      </c>
      <c r="J903" s="72">
        <f>G903*H903</f>
        <v>29129.447</v>
      </c>
      <c r="K903" s="72">
        <f>G903*I903</f>
        <v>37068.829400000002</v>
      </c>
      <c r="L903" s="252"/>
      <c r="M903" s="252"/>
      <c r="N903" s="252"/>
      <c r="O903" s="252"/>
      <c r="P903" s="252"/>
      <c r="Q903" s="252"/>
    </row>
    <row r="904" spans="1:17" customFormat="1" ht="60">
      <c r="A904" s="85" t="s">
        <v>1234</v>
      </c>
      <c r="B904" s="70" t="s">
        <v>18</v>
      </c>
      <c r="C904" s="70" t="s">
        <v>19</v>
      </c>
      <c r="D904" s="70">
        <v>99837</v>
      </c>
      <c r="E904" s="71" t="s">
        <v>75</v>
      </c>
      <c r="F904" s="70" t="s">
        <v>25</v>
      </c>
      <c r="G904" s="70">
        <v>28.82</v>
      </c>
      <c r="H904" s="72">
        <v>552.54</v>
      </c>
      <c r="I904" s="72">
        <v>703.16</v>
      </c>
      <c r="J904" s="72">
        <f>G904*H904</f>
        <v>15924.202799999999</v>
      </c>
      <c r="K904" s="72">
        <f>G904*I904</f>
        <v>20265.071199999998</v>
      </c>
      <c r="L904" s="252"/>
      <c r="M904" s="252"/>
      <c r="N904" s="252"/>
      <c r="O904" s="252"/>
      <c r="P904" s="252"/>
      <c r="Q904" s="252"/>
    </row>
    <row r="905" spans="1:17" customFormat="1" ht="30">
      <c r="A905" s="85" t="s">
        <v>1235</v>
      </c>
      <c r="B905" s="70" t="s">
        <v>18</v>
      </c>
      <c r="C905" s="70" t="s">
        <v>19</v>
      </c>
      <c r="D905" s="70">
        <v>99855</v>
      </c>
      <c r="E905" s="71" t="s">
        <v>77</v>
      </c>
      <c r="F905" s="70" t="s">
        <v>25</v>
      </c>
      <c r="G905" s="70">
        <v>28.82</v>
      </c>
      <c r="H905" s="72">
        <v>103.98</v>
      </c>
      <c r="I905" s="72">
        <v>132.32</v>
      </c>
      <c r="J905" s="72">
        <f>G905*H905</f>
        <v>2996.7036000000003</v>
      </c>
      <c r="K905" s="72">
        <f>G905*I905</f>
        <v>3813.4623999999999</v>
      </c>
      <c r="L905" s="252"/>
      <c r="M905" s="252"/>
      <c r="N905" s="252"/>
      <c r="O905" s="252"/>
      <c r="P905" s="252"/>
      <c r="Q905" s="252"/>
    </row>
    <row r="906" spans="1:17" customFormat="1" ht="24.95" customHeight="1">
      <c r="A906" s="82" t="s">
        <v>1236</v>
      </c>
      <c r="B906" s="82"/>
      <c r="C906" s="82"/>
      <c r="D906" s="82"/>
      <c r="E906" s="83" t="s">
        <v>1237</v>
      </c>
      <c r="F906" s="82"/>
      <c r="G906" s="82"/>
      <c r="H906" s="84"/>
      <c r="I906" s="84"/>
      <c r="J906" s="84">
        <f>J907+J908+J909+J910+J911+J912+J913+J914+J915+J916+J917+J918+J919+J920+J921+J922</f>
        <v>83026.571659999987</v>
      </c>
      <c r="K906" s="84">
        <f>K907+K908+K909+K910+K911+K912+K913+K914+K915+K916+K917+K918+K919+K920+K921+K922</f>
        <v>105657.36113999999</v>
      </c>
      <c r="L906" s="259"/>
      <c r="M906" s="252"/>
      <c r="N906" s="252"/>
      <c r="O906" s="252"/>
      <c r="P906" s="252"/>
      <c r="Q906" s="252"/>
    </row>
    <row r="907" spans="1:17" customFormat="1" ht="30">
      <c r="A907" s="85" t="s">
        <v>1238</v>
      </c>
      <c r="B907" s="70" t="s">
        <v>18</v>
      </c>
      <c r="C907" s="70" t="s">
        <v>19</v>
      </c>
      <c r="D907" s="70">
        <v>93358</v>
      </c>
      <c r="E907" s="71" t="s">
        <v>487</v>
      </c>
      <c r="F907" s="70" t="s">
        <v>48</v>
      </c>
      <c r="G907" s="70">
        <v>22.17</v>
      </c>
      <c r="H907" s="72">
        <v>75.52</v>
      </c>
      <c r="I907" s="72">
        <v>96.1</v>
      </c>
      <c r="J907" s="72">
        <f>G907*H907</f>
        <v>1674.2784000000001</v>
      </c>
      <c r="K907" s="72">
        <f>G907*I907</f>
        <v>2130.5370000000003</v>
      </c>
      <c r="L907" s="255"/>
      <c r="M907" s="249"/>
      <c r="N907" s="252"/>
      <c r="O907" s="252"/>
      <c r="P907" s="252"/>
      <c r="Q907" s="252"/>
    </row>
    <row r="908" spans="1:17" customFormat="1" ht="30">
      <c r="A908" s="85" t="s">
        <v>1239</v>
      </c>
      <c r="B908" s="70" t="s">
        <v>18</v>
      </c>
      <c r="C908" s="70" t="s">
        <v>19</v>
      </c>
      <c r="D908" s="70">
        <v>96542</v>
      </c>
      <c r="E908" s="71" t="s">
        <v>959</v>
      </c>
      <c r="F908" s="70" t="s">
        <v>21</v>
      </c>
      <c r="G908" s="70">
        <v>17.149999999999999</v>
      </c>
      <c r="H908" s="72">
        <v>92.11</v>
      </c>
      <c r="I908" s="72">
        <v>117.21</v>
      </c>
      <c r="J908" s="72">
        <f t="shared" ref="J908:J922" si="102">G908*H908</f>
        <v>1579.6864999999998</v>
      </c>
      <c r="K908" s="72">
        <f t="shared" ref="K908:K922" si="103">G908*I908</f>
        <v>2010.1514999999997</v>
      </c>
      <c r="L908" s="252"/>
      <c r="M908" s="252"/>
      <c r="N908" s="252"/>
      <c r="O908" s="252"/>
      <c r="P908" s="252"/>
      <c r="Q908" s="252"/>
    </row>
    <row r="909" spans="1:17" customFormat="1" ht="30">
      <c r="A909" s="85" t="s">
        <v>1240</v>
      </c>
      <c r="B909" s="70" t="s">
        <v>18</v>
      </c>
      <c r="C909" s="70" t="s">
        <v>19</v>
      </c>
      <c r="D909" s="70">
        <v>96622</v>
      </c>
      <c r="E909" s="71" t="s">
        <v>166</v>
      </c>
      <c r="F909" s="70" t="s">
        <v>48</v>
      </c>
      <c r="G909" s="70">
        <v>1.79</v>
      </c>
      <c r="H909" s="72">
        <v>116.01</v>
      </c>
      <c r="I909" s="72">
        <v>147.63</v>
      </c>
      <c r="J909" s="72">
        <f t="shared" si="102"/>
        <v>207.65790000000001</v>
      </c>
      <c r="K909" s="72">
        <f t="shared" si="103"/>
        <v>264.2577</v>
      </c>
      <c r="L909" s="252"/>
      <c r="M909" s="252"/>
      <c r="N909" s="252"/>
      <c r="O909" s="252"/>
      <c r="P909" s="252"/>
      <c r="Q909" s="252"/>
    </row>
    <row r="910" spans="1:17" customFormat="1" ht="30">
      <c r="A910" s="85" t="s">
        <v>1241</v>
      </c>
      <c r="B910" s="70" t="s">
        <v>18</v>
      </c>
      <c r="C910" s="70" t="s">
        <v>19</v>
      </c>
      <c r="D910" s="70">
        <v>96546</v>
      </c>
      <c r="E910" s="71" t="s">
        <v>263</v>
      </c>
      <c r="F910" s="70" t="s">
        <v>73</v>
      </c>
      <c r="G910" s="70">
        <v>149.31399999999999</v>
      </c>
      <c r="H910" s="72">
        <v>13.39</v>
      </c>
      <c r="I910" s="72">
        <v>17.04</v>
      </c>
      <c r="J910" s="72">
        <f t="shared" si="102"/>
        <v>1999.3144600000001</v>
      </c>
      <c r="K910" s="72">
        <f t="shared" si="103"/>
        <v>2544.3105599999999</v>
      </c>
      <c r="L910" s="252"/>
      <c r="M910" s="252"/>
      <c r="N910" s="252"/>
      <c r="O910" s="252"/>
      <c r="P910" s="252"/>
      <c r="Q910" s="252"/>
    </row>
    <row r="911" spans="1:17" customFormat="1" ht="30">
      <c r="A911" s="85" t="s">
        <v>1242</v>
      </c>
      <c r="B911" s="70" t="s">
        <v>18</v>
      </c>
      <c r="C911" s="70" t="s">
        <v>19</v>
      </c>
      <c r="D911" s="70">
        <v>96543</v>
      </c>
      <c r="E911" s="71" t="s">
        <v>261</v>
      </c>
      <c r="F911" s="70" t="s">
        <v>73</v>
      </c>
      <c r="G911" s="70">
        <v>55.902000000000001</v>
      </c>
      <c r="H911" s="72">
        <v>17.05</v>
      </c>
      <c r="I911" s="72">
        <v>21.69</v>
      </c>
      <c r="J911" s="72">
        <f t="shared" si="102"/>
        <v>953.12910000000011</v>
      </c>
      <c r="K911" s="72">
        <f t="shared" si="103"/>
        <v>1212.5143800000001</v>
      </c>
      <c r="L911" s="252"/>
      <c r="M911" s="252"/>
      <c r="N911" s="252"/>
      <c r="O911" s="252"/>
      <c r="P911" s="252"/>
      <c r="Q911" s="252"/>
    </row>
    <row r="912" spans="1:17" customFormat="1" ht="30">
      <c r="A912" s="85" t="s">
        <v>1243</v>
      </c>
      <c r="B912" s="70" t="s">
        <v>29</v>
      </c>
      <c r="C912" s="70" t="s">
        <v>19</v>
      </c>
      <c r="D912" s="70">
        <v>7156</v>
      </c>
      <c r="E912" s="71" t="s">
        <v>962</v>
      </c>
      <c r="F912" s="70" t="s">
        <v>21</v>
      </c>
      <c r="G912" s="70">
        <v>35.79</v>
      </c>
      <c r="H912" s="72">
        <v>27.34</v>
      </c>
      <c r="I912" s="72">
        <v>34.79</v>
      </c>
      <c r="J912" s="72">
        <f t="shared" si="102"/>
        <v>978.49860000000001</v>
      </c>
      <c r="K912" s="72">
        <f t="shared" si="103"/>
        <v>1245.1341</v>
      </c>
      <c r="L912" s="252"/>
      <c r="M912" s="252"/>
      <c r="N912" s="252"/>
      <c r="O912" s="252"/>
      <c r="P912" s="252"/>
      <c r="Q912" s="252"/>
    </row>
    <row r="913" spans="1:17" customFormat="1" ht="30">
      <c r="A913" s="85" t="s">
        <v>1244</v>
      </c>
      <c r="B913" s="70" t="s">
        <v>18</v>
      </c>
      <c r="C913" s="70" t="s">
        <v>19</v>
      </c>
      <c r="D913" s="70">
        <v>94965</v>
      </c>
      <c r="E913" s="71" t="s">
        <v>960</v>
      </c>
      <c r="F913" s="70" t="s">
        <v>48</v>
      </c>
      <c r="G913" s="70">
        <v>1</v>
      </c>
      <c r="H913" s="72">
        <v>477.4</v>
      </c>
      <c r="I913" s="72">
        <v>607.53</v>
      </c>
      <c r="J913" s="72">
        <f t="shared" si="102"/>
        <v>477.4</v>
      </c>
      <c r="K913" s="72">
        <f t="shared" si="103"/>
        <v>607.53</v>
      </c>
      <c r="L913" s="252"/>
      <c r="M913" s="252"/>
      <c r="N913" s="252"/>
      <c r="O913" s="252"/>
      <c r="P913" s="252"/>
      <c r="Q913" s="252"/>
    </row>
    <row r="914" spans="1:17" customFormat="1" ht="30">
      <c r="A914" s="85" t="s">
        <v>1245</v>
      </c>
      <c r="B914" s="70" t="s">
        <v>18</v>
      </c>
      <c r="C914" s="70" t="s">
        <v>23</v>
      </c>
      <c r="D914" s="70">
        <v>110475</v>
      </c>
      <c r="E914" s="71" t="s">
        <v>164</v>
      </c>
      <c r="F914" s="70" t="s">
        <v>48</v>
      </c>
      <c r="G914" s="70">
        <v>16.399999999999999</v>
      </c>
      <c r="H914" s="72">
        <v>102.33</v>
      </c>
      <c r="I914" s="72">
        <v>130.22</v>
      </c>
      <c r="J914" s="72">
        <f t="shared" si="102"/>
        <v>1678.2119999999998</v>
      </c>
      <c r="K914" s="72">
        <f t="shared" si="103"/>
        <v>2135.6079999999997</v>
      </c>
      <c r="L914" s="252"/>
      <c r="M914" s="252"/>
      <c r="N914" s="252"/>
      <c r="O914" s="252"/>
      <c r="P914" s="252"/>
      <c r="Q914" s="252"/>
    </row>
    <row r="915" spans="1:17" customFormat="1" ht="30">
      <c r="A915" s="85" t="s">
        <v>1246</v>
      </c>
      <c r="B915" s="70" t="s">
        <v>18</v>
      </c>
      <c r="C915" s="70" t="s">
        <v>19</v>
      </c>
      <c r="D915" s="70">
        <v>94319</v>
      </c>
      <c r="E915" s="71" t="s">
        <v>963</v>
      </c>
      <c r="F915" s="70" t="s">
        <v>48</v>
      </c>
      <c r="G915" s="70">
        <v>17.05</v>
      </c>
      <c r="H915" s="72">
        <v>76.97</v>
      </c>
      <c r="I915" s="72">
        <v>97.95</v>
      </c>
      <c r="J915" s="72">
        <f t="shared" si="102"/>
        <v>1312.3385000000001</v>
      </c>
      <c r="K915" s="72">
        <f t="shared" si="103"/>
        <v>1670.0475000000001</v>
      </c>
      <c r="L915" s="252"/>
      <c r="M915" s="252"/>
      <c r="N915" s="252"/>
      <c r="O915" s="252"/>
      <c r="P915" s="252"/>
      <c r="Q915" s="252"/>
    </row>
    <row r="916" spans="1:17" customFormat="1">
      <c r="A916" s="85" t="s">
        <v>1247</v>
      </c>
      <c r="B916" s="70" t="s">
        <v>18</v>
      </c>
      <c r="C916" s="70" t="s">
        <v>23</v>
      </c>
      <c r="D916" s="70">
        <v>110478</v>
      </c>
      <c r="E916" s="71" t="s">
        <v>305</v>
      </c>
      <c r="F916" s="70" t="s">
        <v>21</v>
      </c>
      <c r="G916" s="70">
        <v>34.229999999999997</v>
      </c>
      <c r="H916" s="72">
        <v>153.19999999999999</v>
      </c>
      <c r="I916" s="72">
        <v>194.96</v>
      </c>
      <c r="J916" s="72">
        <f t="shared" si="102"/>
        <v>5244.0359999999991</v>
      </c>
      <c r="K916" s="72">
        <f t="shared" si="103"/>
        <v>6673.4807999999994</v>
      </c>
      <c r="L916" s="259"/>
      <c r="M916" s="252"/>
      <c r="N916" s="252"/>
      <c r="O916" s="252"/>
      <c r="P916" s="252"/>
      <c r="Q916" s="252"/>
    </row>
    <row r="917" spans="1:17" customFormat="1" ht="45">
      <c r="A917" s="85" t="s">
        <v>1248</v>
      </c>
      <c r="B917" s="70" t="s">
        <v>18</v>
      </c>
      <c r="C917" s="70" t="s">
        <v>19</v>
      </c>
      <c r="D917" s="70">
        <v>87894</v>
      </c>
      <c r="E917" s="71" t="s">
        <v>964</v>
      </c>
      <c r="F917" s="70" t="s">
        <v>21</v>
      </c>
      <c r="G917" s="70">
        <v>38.04</v>
      </c>
      <c r="H917" s="72">
        <v>6.04</v>
      </c>
      <c r="I917" s="72">
        <v>7.68</v>
      </c>
      <c r="J917" s="72">
        <f t="shared" si="102"/>
        <v>229.76159999999999</v>
      </c>
      <c r="K917" s="72">
        <f t="shared" si="103"/>
        <v>292.1472</v>
      </c>
      <c r="L917" s="255"/>
      <c r="M917" s="249"/>
      <c r="N917" s="252"/>
      <c r="O917" s="252"/>
      <c r="P917" s="252"/>
      <c r="Q917" s="252"/>
    </row>
    <row r="918" spans="1:17" customFormat="1" ht="45">
      <c r="A918" s="85" t="s">
        <v>1249</v>
      </c>
      <c r="B918" s="70" t="s">
        <v>18</v>
      </c>
      <c r="C918" s="70" t="s">
        <v>19</v>
      </c>
      <c r="D918" s="70">
        <v>87779</v>
      </c>
      <c r="E918" s="71" t="s">
        <v>86</v>
      </c>
      <c r="F918" s="70" t="s">
        <v>21</v>
      </c>
      <c r="G918" s="70">
        <v>38.04</v>
      </c>
      <c r="H918" s="72">
        <v>60.6</v>
      </c>
      <c r="I918" s="72">
        <v>77.11</v>
      </c>
      <c r="J918" s="72">
        <f t="shared" si="102"/>
        <v>2305.2240000000002</v>
      </c>
      <c r="K918" s="72">
        <f t="shared" si="103"/>
        <v>2933.2644</v>
      </c>
      <c r="L918" s="252"/>
      <c r="M918" s="252"/>
      <c r="N918" s="252"/>
      <c r="O918" s="252"/>
      <c r="P918" s="252"/>
      <c r="Q918" s="252"/>
    </row>
    <row r="919" spans="1:17" customFormat="1" ht="60">
      <c r="A919" s="85" t="s">
        <v>1250</v>
      </c>
      <c r="B919" s="70" t="s">
        <v>18</v>
      </c>
      <c r="C919" s="70" t="s">
        <v>19</v>
      </c>
      <c r="D919" s="70">
        <v>99837</v>
      </c>
      <c r="E919" s="71" t="s">
        <v>75</v>
      </c>
      <c r="F919" s="70" t="s">
        <v>25</v>
      </c>
      <c r="G919" s="70">
        <v>60.24</v>
      </c>
      <c r="H919" s="72">
        <v>552.54</v>
      </c>
      <c r="I919" s="72">
        <v>703.16</v>
      </c>
      <c r="J919" s="72">
        <f t="shared" si="102"/>
        <v>33285.009599999998</v>
      </c>
      <c r="K919" s="72">
        <f t="shared" si="103"/>
        <v>42358.358399999997</v>
      </c>
      <c r="L919" s="252"/>
      <c r="M919" s="252"/>
      <c r="N919" s="252"/>
      <c r="O919" s="252"/>
      <c r="P919" s="252"/>
      <c r="Q919" s="252"/>
    </row>
    <row r="920" spans="1:17" customFormat="1" ht="30">
      <c r="A920" s="85" t="s">
        <v>1251</v>
      </c>
      <c r="B920" s="70" t="s">
        <v>29</v>
      </c>
      <c r="C920" s="70" t="s">
        <v>19</v>
      </c>
      <c r="D920" s="70">
        <v>21015</v>
      </c>
      <c r="E920" s="71" t="s">
        <v>1252</v>
      </c>
      <c r="F920" s="70" t="s">
        <v>25</v>
      </c>
      <c r="G920" s="70">
        <v>47.5</v>
      </c>
      <c r="H920" s="72">
        <v>109.43</v>
      </c>
      <c r="I920" s="72">
        <v>139.26</v>
      </c>
      <c r="J920" s="72">
        <f t="shared" si="102"/>
        <v>5197.9250000000002</v>
      </c>
      <c r="K920" s="72">
        <f t="shared" si="103"/>
        <v>6614.8499999999995</v>
      </c>
      <c r="L920" s="252"/>
      <c r="M920" s="252"/>
      <c r="N920" s="252"/>
      <c r="O920" s="252"/>
      <c r="P920" s="252"/>
      <c r="Q920" s="252"/>
    </row>
    <row r="921" spans="1:17" customFormat="1" ht="30">
      <c r="A921" s="85" t="s">
        <v>1253</v>
      </c>
      <c r="B921" s="70" t="s">
        <v>29</v>
      </c>
      <c r="C921" s="70" t="s">
        <v>116</v>
      </c>
      <c r="D921" s="70">
        <v>16010</v>
      </c>
      <c r="E921" s="71" t="s">
        <v>1254</v>
      </c>
      <c r="F921" s="70" t="s">
        <v>21</v>
      </c>
      <c r="G921" s="70">
        <v>44.68</v>
      </c>
      <c r="H921" s="72">
        <v>565.62</v>
      </c>
      <c r="I921" s="72">
        <v>719.8</v>
      </c>
      <c r="J921" s="72">
        <f t="shared" si="102"/>
        <v>25271.901600000001</v>
      </c>
      <c r="K921" s="72">
        <f t="shared" si="103"/>
        <v>32160.663999999997</v>
      </c>
      <c r="L921" s="252"/>
      <c r="M921" s="252"/>
      <c r="N921" s="252"/>
      <c r="O921" s="252"/>
      <c r="P921" s="252"/>
      <c r="Q921" s="252"/>
    </row>
    <row r="922" spans="1:17" customFormat="1" ht="30">
      <c r="A922" s="85" t="s">
        <v>1308</v>
      </c>
      <c r="B922" s="70" t="s">
        <v>18</v>
      </c>
      <c r="C922" s="70" t="s">
        <v>19</v>
      </c>
      <c r="D922" s="70">
        <v>99855</v>
      </c>
      <c r="E922" s="71" t="s">
        <v>1309</v>
      </c>
      <c r="F922" s="70" t="s">
        <v>25</v>
      </c>
      <c r="G922" s="70">
        <v>6.08</v>
      </c>
      <c r="H922" s="72">
        <v>103.98</v>
      </c>
      <c r="I922" s="72">
        <v>132.32</v>
      </c>
      <c r="J922" s="72">
        <f t="shared" si="102"/>
        <v>632.19839999999999</v>
      </c>
      <c r="K922" s="72">
        <f t="shared" si="103"/>
        <v>804.50559999999996</v>
      </c>
      <c r="L922" s="259"/>
      <c r="M922" s="252"/>
      <c r="N922" s="252"/>
      <c r="O922" s="252"/>
      <c r="P922" s="252"/>
      <c r="Q922" s="252"/>
    </row>
    <row r="923" spans="1:17" customFormat="1" ht="24.95" customHeight="1">
      <c r="A923" s="82" t="s">
        <v>1255</v>
      </c>
      <c r="B923" s="82"/>
      <c r="C923" s="82"/>
      <c r="D923" s="82"/>
      <c r="E923" s="83" t="s">
        <v>96</v>
      </c>
      <c r="F923" s="82"/>
      <c r="G923" s="82"/>
      <c r="H923" s="84"/>
      <c r="I923" s="84"/>
      <c r="J923" s="84">
        <f>J924+J925+J926+J927</f>
        <v>16931.366999999998</v>
      </c>
      <c r="K923" s="84">
        <f>K924+K925+K926+K927</f>
        <v>21543.831299999998</v>
      </c>
      <c r="L923" s="252"/>
      <c r="M923" s="252"/>
      <c r="N923" s="252"/>
      <c r="O923" s="252"/>
      <c r="P923" s="252"/>
      <c r="Q923" s="252"/>
    </row>
    <row r="924" spans="1:17" customFormat="1" ht="45">
      <c r="A924" s="85" t="s">
        <v>1256</v>
      </c>
      <c r="B924" s="70" t="s">
        <v>18</v>
      </c>
      <c r="C924" s="70" t="s">
        <v>19</v>
      </c>
      <c r="D924" s="70">
        <v>100722</v>
      </c>
      <c r="E924" s="71" t="s">
        <v>102</v>
      </c>
      <c r="F924" s="70" t="s">
        <v>21</v>
      </c>
      <c r="G924" s="70">
        <v>379.89</v>
      </c>
      <c r="H924" s="72">
        <v>21.29</v>
      </c>
      <c r="I924" s="72">
        <v>27.09</v>
      </c>
      <c r="J924" s="72">
        <f>G924*H924</f>
        <v>8087.8580999999995</v>
      </c>
      <c r="K924" s="72">
        <f>G924*I924</f>
        <v>10291.2201</v>
      </c>
      <c r="L924" s="252"/>
      <c r="M924" s="252"/>
      <c r="N924" s="252"/>
      <c r="O924" s="252"/>
      <c r="P924" s="252"/>
      <c r="Q924" s="252"/>
    </row>
    <row r="925" spans="1:17" customFormat="1" ht="45">
      <c r="A925" s="85" t="s">
        <v>1257</v>
      </c>
      <c r="B925" s="70" t="s">
        <v>18</v>
      </c>
      <c r="C925" s="70" t="s">
        <v>19</v>
      </c>
      <c r="D925" s="70">
        <v>100746</v>
      </c>
      <c r="E925" s="71" t="s">
        <v>104</v>
      </c>
      <c r="F925" s="70" t="s">
        <v>21</v>
      </c>
      <c r="G925" s="70">
        <v>379.89</v>
      </c>
      <c r="H925" s="72">
        <v>21.69</v>
      </c>
      <c r="I925" s="72">
        <v>27.6</v>
      </c>
      <c r="J925" s="72">
        <f>G925*H925</f>
        <v>8239.8140999999996</v>
      </c>
      <c r="K925" s="72">
        <f>G925*I925</f>
        <v>10484.964</v>
      </c>
      <c r="L925" s="252"/>
      <c r="M925" s="252"/>
      <c r="N925" s="252"/>
      <c r="O925" s="252"/>
      <c r="P925" s="252"/>
      <c r="Q925" s="252"/>
    </row>
    <row r="926" spans="1:17" customFormat="1" ht="30">
      <c r="A926" s="85" t="s">
        <v>1258</v>
      </c>
      <c r="B926" s="70" t="s">
        <v>18</v>
      </c>
      <c r="C926" s="70" t="s">
        <v>19</v>
      </c>
      <c r="D926" s="70">
        <v>88485</v>
      </c>
      <c r="E926" s="71" t="s">
        <v>924</v>
      </c>
      <c r="F926" s="70" t="s">
        <v>21</v>
      </c>
      <c r="G926" s="70">
        <v>38.04</v>
      </c>
      <c r="H926" s="72">
        <v>3.41</v>
      </c>
      <c r="I926" s="72">
        <v>4.33</v>
      </c>
      <c r="J926" s="72">
        <f>G926*H926</f>
        <v>129.71639999999999</v>
      </c>
      <c r="K926" s="72">
        <f>G926*I926</f>
        <v>164.7132</v>
      </c>
      <c r="L926" s="252"/>
      <c r="M926" s="252"/>
      <c r="N926" s="252"/>
      <c r="O926" s="252"/>
      <c r="P926" s="252"/>
      <c r="Q926" s="252"/>
    </row>
    <row r="927" spans="1:17" customFormat="1" ht="30">
      <c r="A927" s="85" t="s">
        <v>1259</v>
      </c>
      <c r="B927" s="70" t="s">
        <v>18</v>
      </c>
      <c r="C927" s="70" t="s">
        <v>19</v>
      </c>
      <c r="D927" s="70">
        <v>88489</v>
      </c>
      <c r="E927" s="71" t="s">
        <v>966</v>
      </c>
      <c r="F927" s="70" t="s">
        <v>21</v>
      </c>
      <c r="G927" s="70">
        <v>38.04</v>
      </c>
      <c r="H927" s="72">
        <v>12.46</v>
      </c>
      <c r="I927" s="72">
        <v>15.85</v>
      </c>
      <c r="J927" s="72">
        <f>G927*H927</f>
        <v>473.97840000000002</v>
      </c>
      <c r="K927" s="72">
        <f>G927*I927</f>
        <v>602.93399999999997</v>
      </c>
      <c r="L927" s="252"/>
      <c r="M927" s="252"/>
      <c r="N927" s="252"/>
      <c r="O927" s="252"/>
      <c r="P927" s="252"/>
      <c r="Q927" s="252"/>
    </row>
    <row r="928" spans="1:17" customFormat="1" ht="24.95" customHeight="1">
      <c r="A928" s="82" t="s">
        <v>1260</v>
      </c>
      <c r="B928" s="82"/>
      <c r="C928" s="82"/>
      <c r="D928" s="82"/>
      <c r="E928" s="83" t="s">
        <v>106</v>
      </c>
      <c r="F928" s="82"/>
      <c r="G928" s="82"/>
      <c r="H928" s="84"/>
      <c r="I928" s="84"/>
      <c r="J928" s="84">
        <f>J929+J930+J931+J932+J933+J934+J935+J936+J937+J938+J939+J940+J941+J942</f>
        <v>77170.352800000008</v>
      </c>
      <c r="K928" s="84">
        <f>K929+K930+K931+K932+K933+K934+K935+K936+K937+K938+K939+K940+K941+K942</f>
        <v>98203.893199999991</v>
      </c>
      <c r="L928" s="252"/>
      <c r="M928" s="252"/>
      <c r="N928" s="252"/>
      <c r="O928" s="252"/>
      <c r="P928" s="252"/>
      <c r="Q928" s="252"/>
    </row>
    <row r="929" spans="1:17" customFormat="1" ht="45">
      <c r="A929" s="85" t="s">
        <v>1261</v>
      </c>
      <c r="B929" s="70" t="s">
        <v>18</v>
      </c>
      <c r="C929" s="70" t="s">
        <v>23</v>
      </c>
      <c r="D929" s="70">
        <v>160603</v>
      </c>
      <c r="E929" s="71" t="s">
        <v>326</v>
      </c>
      <c r="F929" s="70" t="s">
        <v>66</v>
      </c>
      <c r="G929" s="70">
        <v>1</v>
      </c>
      <c r="H929" s="72">
        <v>994.3</v>
      </c>
      <c r="I929" s="72">
        <v>1265.3399999999999</v>
      </c>
      <c r="J929" s="72">
        <f>G929*H929</f>
        <v>994.3</v>
      </c>
      <c r="K929" s="72">
        <f>G929*I929</f>
        <v>1265.3399999999999</v>
      </c>
      <c r="L929" s="252"/>
      <c r="M929" s="252"/>
      <c r="N929" s="252"/>
      <c r="O929" s="252"/>
      <c r="P929" s="252"/>
      <c r="Q929" s="252"/>
    </row>
    <row r="930" spans="1:17" customFormat="1" ht="45">
      <c r="A930" s="85" t="s">
        <v>1262</v>
      </c>
      <c r="B930" s="70" t="s">
        <v>18</v>
      </c>
      <c r="C930" s="70" t="s">
        <v>19</v>
      </c>
      <c r="D930" s="70">
        <v>92362</v>
      </c>
      <c r="E930" s="71" t="s">
        <v>1192</v>
      </c>
      <c r="F930" s="70" t="s">
        <v>25</v>
      </c>
      <c r="G930" s="70">
        <v>225.8</v>
      </c>
      <c r="H930" s="72">
        <v>168.31</v>
      </c>
      <c r="I930" s="72">
        <v>214.19</v>
      </c>
      <c r="J930" s="72">
        <f t="shared" ref="J930:J942" si="104">G930*H930</f>
        <v>38004.398000000001</v>
      </c>
      <c r="K930" s="72">
        <f t="shared" ref="K930:K942" si="105">G930*I930</f>
        <v>48364.101999999999</v>
      </c>
      <c r="L930" s="252"/>
      <c r="M930" s="252"/>
      <c r="N930" s="252"/>
      <c r="O930" s="252"/>
      <c r="P930" s="252"/>
      <c r="Q930" s="252"/>
    </row>
    <row r="931" spans="1:17" customFormat="1" ht="45">
      <c r="A931" s="85" t="s">
        <v>1263</v>
      </c>
      <c r="B931" s="70" t="s">
        <v>18</v>
      </c>
      <c r="C931" s="70" t="s">
        <v>19</v>
      </c>
      <c r="D931" s="70">
        <v>101912</v>
      </c>
      <c r="E931" s="71" t="s">
        <v>328</v>
      </c>
      <c r="F931" s="70" t="s">
        <v>66</v>
      </c>
      <c r="G931" s="70">
        <v>8</v>
      </c>
      <c r="H931" s="72">
        <v>1773.67</v>
      </c>
      <c r="I931" s="72">
        <v>2257.17</v>
      </c>
      <c r="J931" s="72">
        <f t="shared" si="104"/>
        <v>14189.36</v>
      </c>
      <c r="K931" s="72">
        <f t="shared" si="105"/>
        <v>18057.36</v>
      </c>
      <c r="L931" s="252"/>
      <c r="M931" s="252"/>
      <c r="N931" s="252"/>
      <c r="O931" s="252"/>
      <c r="P931" s="252"/>
      <c r="Q931" s="252"/>
    </row>
    <row r="932" spans="1:17" customFormat="1">
      <c r="A932" s="85" t="s">
        <v>1264</v>
      </c>
      <c r="B932" s="70" t="s">
        <v>18</v>
      </c>
      <c r="C932" s="70" t="s">
        <v>23</v>
      </c>
      <c r="D932" s="70">
        <v>160673</v>
      </c>
      <c r="E932" s="71" t="s">
        <v>330</v>
      </c>
      <c r="F932" s="70" t="s">
        <v>66</v>
      </c>
      <c r="G932" s="70">
        <v>1</v>
      </c>
      <c r="H932" s="72">
        <v>782.46</v>
      </c>
      <c r="I932" s="72">
        <v>995.75</v>
      </c>
      <c r="J932" s="72">
        <f t="shared" si="104"/>
        <v>782.46</v>
      </c>
      <c r="K932" s="72">
        <f t="shared" si="105"/>
        <v>995.75</v>
      </c>
      <c r="L932" s="252"/>
      <c r="M932" s="252"/>
      <c r="N932" s="252"/>
      <c r="O932" s="252"/>
      <c r="P932" s="252"/>
      <c r="Q932" s="252"/>
    </row>
    <row r="933" spans="1:17" customFormat="1" ht="30">
      <c r="A933" s="85" t="s">
        <v>1265</v>
      </c>
      <c r="B933" s="70" t="s">
        <v>18</v>
      </c>
      <c r="C933" s="70" t="s">
        <v>23</v>
      </c>
      <c r="D933" s="70">
        <v>160674</v>
      </c>
      <c r="E933" s="71" t="s">
        <v>332</v>
      </c>
      <c r="F933" s="70" t="s">
        <v>66</v>
      </c>
      <c r="G933" s="70">
        <v>15</v>
      </c>
      <c r="H933" s="72">
        <v>82.69</v>
      </c>
      <c r="I933" s="72">
        <v>105.23</v>
      </c>
      <c r="J933" s="72">
        <f t="shared" si="104"/>
        <v>1240.3499999999999</v>
      </c>
      <c r="K933" s="72">
        <f t="shared" si="105"/>
        <v>1578.45</v>
      </c>
      <c r="L933" s="252"/>
      <c r="M933" s="252"/>
      <c r="N933" s="252"/>
      <c r="O933" s="252"/>
      <c r="P933" s="252"/>
      <c r="Q933" s="252"/>
    </row>
    <row r="934" spans="1:17" customFormat="1">
      <c r="A934" s="85" t="s">
        <v>1266</v>
      </c>
      <c r="B934" s="70" t="s">
        <v>18</v>
      </c>
      <c r="C934" s="70" t="s">
        <v>23</v>
      </c>
      <c r="D934" s="70" t="s">
        <v>334</v>
      </c>
      <c r="E934" s="71" t="s">
        <v>335</v>
      </c>
      <c r="F934" s="70" t="s">
        <v>66</v>
      </c>
      <c r="G934" s="70">
        <v>13</v>
      </c>
      <c r="H934" s="72">
        <v>161.80000000000001</v>
      </c>
      <c r="I934" s="72">
        <v>205.9</v>
      </c>
      <c r="J934" s="72">
        <f t="shared" si="104"/>
        <v>2103.4</v>
      </c>
      <c r="K934" s="72">
        <f t="shared" si="105"/>
        <v>2676.7000000000003</v>
      </c>
      <c r="L934" s="252"/>
      <c r="M934" s="252"/>
      <c r="N934" s="252"/>
      <c r="O934" s="252"/>
      <c r="P934" s="252"/>
      <c r="Q934" s="252"/>
    </row>
    <row r="935" spans="1:17" customFormat="1" ht="30">
      <c r="A935" s="85" t="s">
        <v>1267</v>
      </c>
      <c r="B935" s="70" t="s">
        <v>18</v>
      </c>
      <c r="C935" s="70" t="s">
        <v>23</v>
      </c>
      <c r="D935" s="70">
        <v>160716</v>
      </c>
      <c r="E935" s="71" t="s">
        <v>337</v>
      </c>
      <c r="F935" s="70" t="s">
        <v>25</v>
      </c>
      <c r="G935" s="70">
        <v>451.73</v>
      </c>
      <c r="H935" s="72">
        <v>25.36</v>
      </c>
      <c r="I935" s="72">
        <v>32.270000000000003</v>
      </c>
      <c r="J935" s="72">
        <f t="shared" si="104"/>
        <v>11455.872800000001</v>
      </c>
      <c r="K935" s="72">
        <f t="shared" si="105"/>
        <v>14577.327100000002</v>
      </c>
      <c r="L935" s="252"/>
      <c r="M935" s="252"/>
      <c r="N935" s="252"/>
      <c r="O935" s="252"/>
      <c r="P935" s="252"/>
      <c r="Q935" s="252"/>
    </row>
    <row r="936" spans="1:17" customFormat="1" ht="30">
      <c r="A936" s="85" t="s">
        <v>1268</v>
      </c>
      <c r="B936" s="70" t="s">
        <v>18</v>
      </c>
      <c r="C936" s="70" t="s">
        <v>19</v>
      </c>
      <c r="D936" s="70">
        <v>97599</v>
      </c>
      <c r="E936" s="71" t="s">
        <v>977</v>
      </c>
      <c r="F936" s="70" t="s">
        <v>66</v>
      </c>
      <c r="G936" s="70">
        <v>34</v>
      </c>
      <c r="H936" s="72">
        <v>23.32</v>
      </c>
      <c r="I936" s="72">
        <v>29.67</v>
      </c>
      <c r="J936" s="72">
        <f t="shared" si="104"/>
        <v>792.88</v>
      </c>
      <c r="K936" s="72">
        <f t="shared" si="105"/>
        <v>1008.7800000000001</v>
      </c>
      <c r="L936" s="252"/>
      <c r="M936" s="252"/>
      <c r="N936" s="252"/>
      <c r="O936" s="252"/>
      <c r="P936" s="252"/>
      <c r="Q936" s="252"/>
    </row>
    <row r="937" spans="1:17" customFormat="1" ht="30">
      <c r="A937" s="85" t="s">
        <v>1269</v>
      </c>
      <c r="B937" s="70" t="s">
        <v>18</v>
      </c>
      <c r="C937" s="70" t="s">
        <v>23</v>
      </c>
      <c r="D937" s="70">
        <v>210043</v>
      </c>
      <c r="E937" s="71" t="s">
        <v>110</v>
      </c>
      <c r="F937" s="70" t="s">
        <v>66</v>
      </c>
      <c r="G937" s="70">
        <v>63</v>
      </c>
      <c r="H937" s="72">
        <v>27.63</v>
      </c>
      <c r="I937" s="72">
        <v>35.159999999999997</v>
      </c>
      <c r="J937" s="72">
        <f t="shared" si="104"/>
        <v>1740.6899999999998</v>
      </c>
      <c r="K937" s="72">
        <f t="shared" si="105"/>
        <v>2215.08</v>
      </c>
      <c r="L937" s="252"/>
      <c r="M937" s="252"/>
      <c r="N937" s="252"/>
      <c r="O937" s="252"/>
      <c r="P937" s="252"/>
      <c r="Q937" s="252"/>
    </row>
    <row r="938" spans="1:17" customFormat="1">
      <c r="A938" s="85" t="s">
        <v>1270</v>
      </c>
      <c r="B938" s="70" t="s">
        <v>18</v>
      </c>
      <c r="C938" s="70" t="s">
        <v>23</v>
      </c>
      <c r="D938" s="70">
        <v>210042</v>
      </c>
      <c r="E938" s="71" t="s">
        <v>108</v>
      </c>
      <c r="F938" s="70" t="s">
        <v>66</v>
      </c>
      <c r="G938" s="70">
        <v>54</v>
      </c>
      <c r="H938" s="72">
        <v>42.49</v>
      </c>
      <c r="I938" s="72">
        <v>54.07</v>
      </c>
      <c r="J938" s="72">
        <f t="shared" si="104"/>
        <v>2294.46</v>
      </c>
      <c r="K938" s="72">
        <f t="shared" si="105"/>
        <v>2919.78</v>
      </c>
      <c r="L938" s="252"/>
      <c r="M938" s="252"/>
      <c r="N938" s="252"/>
      <c r="O938" s="252"/>
      <c r="P938" s="252"/>
      <c r="Q938" s="252"/>
    </row>
    <row r="939" spans="1:17" customFormat="1">
      <c r="A939" s="85" t="s">
        <v>1271</v>
      </c>
      <c r="B939" s="70" t="s">
        <v>18</v>
      </c>
      <c r="C939" s="70" t="s">
        <v>23</v>
      </c>
      <c r="D939" s="70">
        <v>53</v>
      </c>
      <c r="E939" s="71" t="s">
        <v>112</v>
      </c>
      <c r="F939" s="70" t="s">
        <v>66</v>
      </c>
      <c r="G939" s="70">
        <v>3</v>
      </c>
      <c r="H939" s="72">
        <v>47.9</v>
      </c>
      <c r="I939" s="72">
        <v>60.95</v>
      </c>
      <c r="J939" s="72">
        <f t="shared" si="104"/>
        <v>143.69999999999999</v>
      </c>
      <c r="K939" s="72">
        <f t="shared" si="105"/>
        <v>182.85000000000002</v>
      </c>
      <c r="L939" s="252"/>
      <c r="M939" s="252"/>
      <c r="N939" s="252"/>
      <c r="O939" s="252"/>
      <c r="P939" s="252"/>
      <c r="Q939" s="252"/>
    </row>
    <row r="940" spans="1:17" customFormat="1">
      <c r="A940" s="85" t="s">
        <v>1272</v>
      </c>
      <c r="B940" s="70" t="s">
        <v>18</v>
      </c>
      <c r="C940" s="70" t="s">
        <v>23</v>
      </c>
      <c r="D940" s="70">
        <v>52</v>
      </c>
      <c r="E940" s="71" t="s">
        <v>114</v>
      </c>
      <c r="F940" s="70" t="s">
        <v>66</v>
      </c>
      <c r="G940" s="70">
        <v>31</v>
      </c>
      <c r="H940" s="72">
        <v>50.95</v>
      </c>
      <c r="I940" s="72">
        <v>64.83</v>
      </c>
      <c r="J940" s="72">
        <f t="shared" si="104"/>
        <v>1579.45</v>
      </c>
      <c r="K940" s="72">
        <f t="shared" si="105"/>
        <v>2009.73</v>
      </c>
      <c r="L940" s="252"/>
      <c r="M940" s="252"/>
      <c r="N940" s="252"/>
      <c r="O940" s="252"/>
      <c r="P940" s="252"/>
      <c r="Q940" s="252"/>
    </row>
    <row r="941" spans="1:17" customFormat="1">
      <c r="A941" s="85" t="s">
        <v>1273</v>
      </c>
      <c r="B941" s="70" t="s">
        <v>18</v>
      </c>
      <c r="C941" s="70" t="s">
        <v>829</v>
      </c>
      <c r="D941" s="70">
        <v>171854</v>
      </c>
      <c r="E941" s="71" t="s">
        <v>984</v>
      </c>
      <c r="F941" s="70" t="s">
        <v>21</v>
      </c>
      <c r="G941" s="70">
        <v>5.91</v>
      </c>
      <c r="H941" s="72">
        <v>111.2</v>
      </c>
      <c r="I941" s="72">
        <v>141.51</v>
      </c>
      <c r="J941" s="72">
        <f t="shared" si="104"/>
        <v>657.19200000000001</v>
      </c>
      <c r="K941" s="72">
        <f t="shared" si="105"/>
        <v>836.32409999999993</v>
      </c>
      <c r="L941" s="252"/>
      <c r="M941" s="252"/>
      <c r="N941" s="252"/>
      <c r="O941" s="252"/>
      <c r="P941" s="252"/>
      <c r="Q941" s="252"/>
    </row>
    <row r="942" spans="1:17" customFormat="1">
      <c r="A942" s="85" t="s">
        <v>1274</v>
      </c>
      <c r="B942" s="70" t="s">
        <v>18</v>
      </c>
      <c r="C942" s="70" t="s">
        <v>23</v>
      </c>
      <c r="D942" s="70">
        <v>210044</v>
      </c>
      <c r="E942" s="71" t="s">
        <v>986</v>
      </c>
      <c r="F942" s="70" t="s">
        <v>66</v>
      </c>
      <c r="G942" s="70">
        <v>156</v>
      </c>
      <c r="H942" s="72">
        <v>7.64</v>
      </c>
      <c r="I942" s="72">
        <v>9.7200000000000006</v>
      </c>
      <c r="J942" s="72">
        <f t="shared" si="104"/>
        <v>1191.8399999999999</v>
      </c>
      <c r="K942" s="72">
        <f t="shared" si="105"/>
        <v>1516.3200000000002</v>
      </c>
      <c r="L942" s="252"/>
      <c r="M942" s="252"/>
      <c r="N942" s="252"/>
      <c r="O942" s="252"/>
      <c r="P942" s="252"/>
      <c r="Q942" s="252"/>
    </row>
    <row r="943" spans="1:17" customFormat="1" ht="24.95" customHeight="1">
      <c r="A943" s="82" t="s">
        <v>1275</v>
      </c>
      <c r="B943" s="82"/>
      <c r="C943" s="82"/>
      <c r="D943" s="82"/>
      <c r="E943" s="83" t="s">
        <v>1276</v>
      </c>
      <c r="F943" s="82"/>
      <c r="G943" s="82"/>
      <c r="H943" s="84"/>
      <c r="I943" s="84"/>
      <c r="J943" s="84">
        <f>J944+J945+J946+J947+J948+J949</f>
        <v>747.78000000000009</v>
      </c>
      <c r="K943" s="84">
        <f>K944+K945+K946+K947+K948+K949</f>
        <v>951.55</v>
      </c>
      <c r="L943" s="252"/>
      <c r="M943" s="252"/>
      <c r="N943" s="252"/>
      <c r="O943" s="252"/>
      <c r="P943" s="252"/>
      <c r="Q943" s="252"/>
    </row>
    <row r="944" spans="1:17" customFormat="1" ht="30">
      <c r="A944" s="85" t="s">
        <v>1277</v>
      </c>
      <c r="B944" s="70" t="s">
        <v>18</v>
      </c>
      <c r="C944" s="70" t="s">
        <v>23</v>
      </c>
      <c r="D944" s="70">
        <v>160674</v>
      </c>
      <c r="E944" s="71" t="s">
        <v>332</v>
      </c>
      <c r="F944" s="70" t="s">
        <v>66</v>
      </c>
      <c r="G944" s="70">
        <v>1</v>
      </c>
      <c r="H944" s="72">
        <v>82.69</v>
      </c>
      <c r="I944" s="72">
        <v>105.23</v>
      </c>
      <c r="J944" s="72">
        <f>G944*H944</f>
        <v>82.69</v>
      </c>
      <c r="K944" s="72">
        <f>G944*I944</f>
        <v>105.23</v>
      </c>
      <c r="L944" s="252"/>
      <c r="M944" s="252"/>
      <c r="N944" s="252"/>
      <c r="O944" s="252"/>
      <c r="P944" s="252"/>
      <c r="Q944" s="252"/>
    </row>
    <row r="945" spans="1:17" customFormat="1">
      <c r="A945" s="85" t="s">
        <v>1278</v>
      </c>
      <c r="B945" s="70" t="s">
        <v>18</v>
      </c>
      <c r="C945" s="70" t="s">
        <v>23</v>
      </c>
      <c r="D945" s="70" t="s">
        <v>334</v>
      </c>
      <c r="E945" s="71" t="s">
        <v>335</v>
      </c>
      <c r="F945" s="70" t="s">
        <v>66</v>
      </c>
      <c r="G945" s="70">
        <v>1</v>
      </c>
      <c r="H945" s="72">
        <v>161.80000000000001</v>
      </c>
      <c r="I945" s="72">
        <v>205.9</v>
      </c>
      <c r="J945" s="72">
        <f t="shared" ref="J945:J951" si="106">G945*H945</f>
        <v>161.80000000000001</v>
      </c>
      <c r="K945" s="72">
        <f t="shared" ref="K945:K951" si="107">G945*I945</f>
        <v>205.9</v>
      </c>
      <c r="L945" s="252"/>
      <c r="M945" s="252"/>
      <c r="N945" s="252"/>
      <c r="O945" s="252"/>
      <c r="P945" s="252"/>
      <c r="Q945" s="252"/>
    </row>
    <row r="946" spans="1:17" customFormat="1" ht="30">
      <c r="A946" s="85" t="s">
        <v>1279</v>
      </c>
      <c r="B946" s="70" t="s">
        <v>18</v>
      </c>
      <c r="C946" s="70" t="s">
        <v>19</v>
      </c>
      <c r="D946" s="70">
        <v>97599</v>
      </c>
      <c r="E946" s="71" t="s">
        <v>977</v>
      </c>
      <c r="F946" s="70" t="s">
        <v>66</v>
      </c>
      <c r="G946" s="70">
        <v>3</v>
      </c>
      <c r="H946" s="72">
        <v>23.32</v>
      </c>
      <c r="I946" s="72">
        <v>29.67</v>
      </c>
      <c r="J946" s="72">
        <f t="shared" si="106"/>
        <v>69.960000000000008</v>
      </c>
      <c r="K946" s="72">
        <f t="shared" si="107"/>
        <v>89.01</v>
      </c>
      <c r="L946" s="252"/>
      <c r="M946" s="252"/>
      <c r="N946" s="252"/>
      <c r="O946" s="252"/>
      <c r="P946" s="252"/>
      <c r="Q946" s="252"/>
    </row>
    <row r="947" spans="1:17" customFormat="1" ht="30">
      <c r="A947" s="85" t="s">
        <v>1280</v>
      </c>
      <c r="B947" s="70" t="s">
        <v>18</v>
      </c>
      <c r="C947" s="70" t="s">
        <v>23</v>
      </c>
      <c r="D947" s="70">
        <v>210043</v>
      </c>
      <c r="E947" s="71" t="s">
        <v>110</v>
      </c>
      <c r="F947" s="70" t="s">
        <v>66</v>
      </c>
      <c r="G947" s="70">
        <v>4</v>
      </c>
      <c r="H947" s="72">
        <v>27.63</v>
      </c>
      <c r="I947" s="72">
        <v>35.159999999999997</v>
      </c>
      <c r="J947" s="72">
        <f t="shared" si="106"/>
        <v>110.52</v>
      </c>
      <c r="K947" s="72">
        <f t="shared" si="107"/>
        <v>140.63999999999999</v>
      </c>
      <c r="L947" s="252"/>
      <c r="M947" s="252"/>
      <c r="N947" s="252"/>
      <c r="O947" s="252"/>
      <c r="P947" s="252"/>
      <c r="Q947" s="252"/>
    </row>
    <row r="948" spans="1:17" customFormat="1">
      <c r="A948" s="85" t="s">
        <v>1281</v>
      </c>
      <c r="B948" s="70" t="s">
        <v>18</v>
      </c>
      <c r="C948" s="70" t="s">
        <v>23</v>
      </c>
      <c r="D948" s="70">
        <v>210042</v>
      </c>
      <c r="E948" s="71" t="s">
        <v>108</v>
      </c>
      <c r="F948" s="70" t="s">
        <v>66</v>
      </c>
      <c r="G948" s="70">
        <v>4</v>
      </c>
      <c r="H948" s="72">
        <v>42.49</v>
      </c>
      <c r="I948" s="72">
        <v>54.07</v>
      </c>
      <c r="J948" s="72">
        <f t="shared" si="106"/>
        <v>169.96</v>
      </c>
      <c r="K948" s="72">
        <f t="shared" si="107"/>
        <v>216.28</v>
      </c>
      <c r="L948" s="252"/>
      <c r="M948" s="252"/>
      <c r="N948" s="252"/>
      <c r="O948" s="252"/>
      <c r="P948" s="252"/>
      <c r="Q948" s="252"/>
    </row>
    <row r="949" spans="1:17" customFormat="1">
      <c r="A949" s="85" t="s">
        <v>1282</v>
      </c>
      <c r="B949" s="70" t="s">
        <v>18</v>
      </c>
      <c r="C949" s="70" t="s">
        <v>23</v>
      </c>
      <c r="D949" s="70">
        <v>52</v>
      </c>
      <c r="E949" s="71" t="s">
        <v>114</v>
      </c>
      <c r="F949" s="70" t="s">
        <v>66</v>
      </c>
      <c r="G949" s="70">
        <v>3</v>
      </c>
      <c r="H949" s="72">
        <v>50.95</v>
      </c>
      <c r="I949" s="72">
        <v>64.83</v>
      </c>
      <c r="J949" s="72">
        <f t="shared" si="106"/>
        <v>152.85000000000002</v>
      </c>
      <c r="K949" s="72">
        <f t="shared" si="107"/>
        <v>194.49</v>
      </c>
      <c r="L949" s="252"/>
      <c r="M949" s="252"/>
      <c r="N949" s="252"/>
      <c r="O949" s="252"/>
      <c r="P949" s="252"/>
      <c r="Q949" s="252"/>
    </row>
    <row r="950" spans="1:17" customFormat="1" ht="24.95" customHeight="1">
      <c r="A950" s="82" t="s">
        <v>1283</v>
      </c>
      <c r="B950" s="82"/>
      <c r="C950" s="82"/>
      <c r="D950" s="82"/>
      <c r="E950" s="83" t="s">
        <v>120</v>
      </c>
      <c r="F950" s="82"/>
      <c r="G950" s="82"/>
      <c r="H950" s="84"/>
      <c r="I950" s="84"/>
      <c r="J950" s="104">
        <f>J951</f>
        <v>575.9</v>
      </c>
      <c r="K950" s="104">
        <f>K951</f>
        <v>730.94999999999993</v>
      </c>
      <c r="L950" s="252"/>
      <c r="M950" s="252"/>
      <c r="N950" s="252"/>
      <c r="O950" s="252"/>
      <c r="P950" s="252"/>
      <c r="Q950" s="252"/>
    </row>
    <row r="951" spans="1:17" customFormat="1">
      <c r="A951" s="85" t="s">
        <v>1284</v>
      </c>
      <c r="B951" s="70" t="s">
        <v>18</v>
      </c>
      <c r="C951" s="70" t="s">
        <v>23</v>
      </c>
      <c r="D951" s="70">
        <v>101</v>
      </c>
      <c r="E951" s="71" t="s">
        <v>120</v>
      </c>
      <c r="F951" s="70" t="s">
        <v>21</v>
      </c>
      <c r="G951" s="70">
        <v>443</v>
      </c>
      <c r="H951" s="72">
        <v>1.3</v>
      </c>
      <c r="I951" s="72">
        <v>1.65</v>
      </c>
      <c r="J951" s="72">
        <f t="shared" si="106"/>
        <v>575.9</v>
      </c>
      <c r="K951" s="72">
        <f t="shared" si="107"/>
        <v>730.94999999999993</v>
      </c>
      <c r="L951" s="252"/>
      <c r="M951" s="252"/>
      <c r="N951" s="252"/>
      <c r="O951" s="252"/>
      <c r="P951" s="252"/>
      <c r="Q951" s="252"/>
    </row>
    <row r="952" spans="1:17">
      <c r="E952" s="6"/>
      <c r="H952" s="7"/>
      <c r="I952" s="7"/>
      <c r="J952" s="7"/>
      <c r="K952" s="7"/>
    </row>
    <row r="953" spans="1:17" ht="15.75">
      <c r="E953" s="6"/>
      <c r="H953" s="7"/>
      <c r="I953" s="8" t="s">
        <v>11</v>
      </c>
      <c r="J953" s="8"/>
      <c r="K953" s="8">
        <f>J9+J59+J109+J216+J270+J326+J434+J502+J652+J784+J871</f>
        <v>2852672.0098600006</v>
      </c>
    </row>
    <row r="954" spans="1:17" ht="15.75">
      <c r="E954" s="6"/>
      <c r="H954" s="7"/>
      <c r="I954" s="8" t="s">
        <v>825</v>
      </c>
      <c r="J954" s="8"/>
      <c r="K954" s="8">
        <f>K955-K953</f>
        <v>777467.6495799995</v>
      </c>
    </row>
    <row r="955" spans="1:17" ht="15.75">
      <c r="E955" s="6"/>
      <c r="H955" s="7"/>
      <c r="I955" s="8" t="s">
        <v>12</v>
      </c>
      <c r="J955" s="8"/>
      <c r="K955" s="8">
        <f>K9+K59+K109+K216+K270+K326+K434+K502+K652+K784+K871</f>
        <v>3630139.6594400001</v>
      </c>
      <c r="M955" s="251"/>
    </row>
    <row r="956" spans="1:17" ht="15.75">
      <c r="A956" t="s">
        <v>834</v>
      </c>
      <c r="B956"/>
      <c r="C956"/>
      <c r="D956"/>
      <c r="E956" s="12"/>
      <c r="F956"/>
      <c r="G956"/>
      <c r="H956" s="13"/>
      <c r="I956" s="14"/>
      <c r="J956" s="14"/>
      <c r="K956" s="14"/>
    </row>
    <row r="957" spans="1:17" ht="15.75">
      <c r="A957"/>
      <c r="B957"/>
      <c r="C957"/>
      <c r="D957"/>
      <c r="E957" s="12"/>
      <c r="F957"/>
      <c r="G957"/>
      <c r="H957" s="13"/>
      <c r="I957" s="14"/>
      <c r="J957" s="14"/>
      <c r="K957" s="14"/>
    </row>
    <row r="958" spans="1:17" ht="15.75">
      <c r="A958"/>
      <c r="B958"/>
      <c r="C958"/>
      <c r="D958"/>
      <c r="E958" s="12"/>
      <c r="F958"/>
      <c r="G958"/>
      <c r="H958" s="13"/>
      <c r="I958" s="14"/>
      <c r="J958" s="14"/>
      <c r="K958" s="14"/>
    </row>
    <row r="959" spans="1:17" ht="15.75">
      <c r="A959" s="219" t="s">
        <v>830</v>
      </c>
      <c r="B959" s="219"/>
      <c r="C959" s="219"/>
      <c r="D959" s="219"/>
      <c r="E959" s="219"/>
      <c r="F959" s="219"/>
      <c r="G959" s="219"/>
      <c r="H959" s="219"/>
      <c r="I959" s="219"/>
      <c r="J959" s="219"/>
      <c r="K959" s="219"/>
    </row>
    <row r="960" spans="1:17" ht="15.75">
      <c r="A960" s="210" t="s">
        <v>831</v>
      </c>
      <c r="B960" s="210"/>
      <c r="C960" s="210"/>
      <c r="D960" s="210"/>
      <c r="E960" s="210"/>
      <c r="F960" s="210"/>
      <c r="G960" s="210"/>
      <c r="H960" s="210"/>
      <c r="I960" s="210"/>
      <c r="J960" s="210"/>
      <c r="K960" s="210"/>
    </row>
    <row r="961" spans="1:11" ht="15.75">
      <c r="A961" s="210" t="s">
        <v>832</v>
      </c>
      <c r="B961" s="210"/>
      <c r="C961" s="210"/>
      <c r="D961" s="210"/>
      <c r="E961" s="210"/>
      <c r="F961" s="210"/>
      <c r="G961" s="210"/>
      <c r="H961" s="210"/>
      <c r="I961" s="210"/>
      <c r="J961" s="210"/>
      <c r="K961" s="210"/>
    </row>
    <row r="962" spans="1:11" ht="15.75">
      <c r="A962" s="210" t="s">
        <v>833</v>
      </c>
      <c r="B962" s="210"/>
      <c r="C962" s="210"/>
      <c r="D962" s="210"/>
      <c r="E962" s="210"/>
      <c r="F962" s="210"/>
      <c r="G962" s="210"/>
      <c r="H962" s="210"/>
      <c r="I962" s="210"/>
      <c r="J962" s="210"/>
      <c r="K962" s="210"/>
    </row>
  </sheetData>
  <sheetProtection formatCells="0" formatColumns="0" formatRows="0" insertColumns="0" insertRows="0" insertHyperlinks="0" deleteColumns="0" deleteRows="0" sort="0" autoFilter="0" pivotTables="0"/>
  <autoFilter ref="A8:K8"/>
  <mergeCells count="8">
    <mergeCell ref="A961:K961"/>
    <mergeCell ref="A962:K962"/>
    <mergeCell ref="A1:K1"/>
    <mergeCell ref="A2:K2"/>
    <mergeCell ref="A3:C4"/>
    <mergeCell ref="A959:K959"/>
    <mergeCell ref="A960:K960"/>
    <mergeCell ref="E3:F3"/>
  </mergeCells>
  <pageMargins left="0.31496062992125984" right="0.31496062992125984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K1053"/>
  <sheetViews>
    <sheetView zoomScale="40" zoomScaleNormal="40" workbookViewId="0">
      <pane xSplit="16590" topLeftCell="AP1"/>
      <selection activeCell="O91" sqref="O91"/>
      <selection pane="topRight" activeCell="AP1031" sqref="AP1031"/>
    </sheetView>
  </sheetViews>
  <sheetFormatPr defaultRowHeight="15"/>
  <sheetData>
    <row r="4" spans="1:10" ht="15.75">
      <c r="A4" s="222" t="s">
        <v>835</v>
      </c>
      <c r="B4" s="222"/>
      <c r="C4" s="222"/>
      <c r="D4" s="222"/>
      <c r="E4" s="222"/>
      <c r="F4" s="222"/>
      <c r="G4" s="222"/>
      <c r="H4" s="222"/>
      <c r="I4" s="222"/>
      <c r="J4" s="222"/>
    </row>
    <row r="5" spans="1:10">
      <c r="A5" s="223" t="s">
        <v>836</v>
      </c>
      <c r="B5" s="223"/>
      <c r="C5" s="223"/>
      <c r="D5" s="223"/>
      <c r="E5" s="223"/>
      <c r="F5" s="223"/>
      <c r="G5" s="223"/>
      <c r="H5" s="223"/>
      <c r="I5" s="223"/>
      <c r="J5" s="223"/>
    </row>
    <row r="6" spans="1:10">
      <c r="A6" s="224"/>
      <c r="B6" s="224"/>
      <c r="C6" s="224"/>
      <c r="D6" s="224"/>
      <c r="E6" s="224"/>
      <c r="F6" s="224"/>
      <c r="G6" s="224"/>
      <c r="H6" s="224"/>
      <c r="I6" s="224"/>
      <c r="J6" s="224"/>
    </row>
    <row r="7" spans="1:10">
      <c r="A7" s="223" t="s">
        <v>837</v>
      </c>
      <c r="B7" s="223"/>
      <c r="C7" s="223"/>
      <c r="D7" s="223"/>
      <c r="E7" s="223"/>
      <c r="F7" s="223"/>
      <c r="G7" s="223"/>
      <c r="H7" s="223"/>
      <c r="I7" s="223"/>
      <c r="J7" s="223"/>
    </row>
    <row r="8" spans="1:10">
      <c r="A8" s="15" t="s">
        <v>838</v>
      </c>
    </row>
    <row r="46" ht="68.25" customHeight="1"/>
    <row r="67" spans="1:10" ht="15" customHeight="1">
      <c r="A67" s="229" t="s">
        <v>839</v>
      </c>
      <c r="B67" s="229"/>
      <c r="C67" s="229"/>
      <c r="D67" s="229"/>
      <c r="E67" s="229"/>
      <c r="F67" s="229"/>
      <c r="G67" s="229"/>
      <c r="H67" s="229"/>
      <c r="I67" s="229"/>
      <c r="J67" s="229"/>
    </row>
    <row r="87" ht="147" customHeight="1"/>
    <row r="127" spans="1:10" ht="159.75" customHeight="1"/>
    <row r="128" spans="1:10">
      <c r="A128" s="225" t="s">
        <v>840</v>
      </c>
      <c r="B128" s="225"/>
      <c r="C128" s="225"/>
      <c r="D128" s="225"/>
      <c r="E128" s="225"/>
      <c r="F128" s="225"/>
      <c r="G128" s="225"/>
      <c r="H128" s="225"/>
      <c r="I128" s="225"/>
      <c r="J128" s="225"/>
    </row>
    <row r="166" ht="176.25" customHeight="1"/>
    <row r="186" spans="1:1">
      <c r="A186" s="17" t="s">
        <v>841</v>
      </c>
    </row>
    <row r="195" spans="2:2">
      <c r="B195" s="16"/>
    </row>
    <row r="196" spans="2:2">
      <c r="B196" s="16"/>
    </row>
    <row r="198" spans="2:2">
      <c r="B198" s="16"/>
    </row>
    <row r="199" spans="2:2">
      <c r="B199" s="16"/>
    </row>
    <row r="200" spans="2:2">
      <c r="B200" s="16"/>
    </row>
    <row r="205" spans="2:2" ht="176.25" customHeight="1"/>
    <row r="243" spans="1:1" ht="192.75" customHeight="1"/>
    <row r="244" spans="1:1">
      <c r="A244" s="16" t="s">
        <v>842</v>
      </c>
    </row>
    <row r="245" spans="1:1">
      <c r="A245" s="16"/>
    </row>
    <row r="247" spans="1:1">
      <c r="A247" s="16"/>
    </row>
    <row r="282" ht="180" customHeight="1"/>
    <row r="301" spans="1:10">
      <c r="A301" s="226" t="s">
        <v>332</v>
      </c>
      <c r="B301" s="226"/>
      <c r="C301" s="226"/>
      <c r="D301" s="226"/>
      <c r="E301" s="226"/>
      <c r="F301" s="226"/>
      <c r="G301" s="226"/>
      <c r="H301" s="226"/>
      <c r="I301" s="226"/>
      <c r="J301" s="226"/>
    </row>
    <row r="303" spans="1:10">
      <c r="A303" s="16"/>
    </row>
    <row r="304" spans="1:10">
      <c r="A304" s="16"/>
    </row>
    <row r="306" spans="1:1">
      <c r="A306" s="16"/>
    </row>
    <row r="320" spans="1:1" ht="192.75" customHeight="1"/>
    <row r="357" spans="1:1" ht="207" customHeight="1"/>
    <row r="358" spans="1:1">
      <c r="A358" s="16" t="s">
        <v>330</v>
      </c>
    </row>
    <row r="359" spans="1:1">
      <c r="A359" s="16"/>
    </row>
    <row r="361" spans="1:1">
      <c r="A361" s="16"/>
    </row>
    <row r="395" ht="195.75" customHeight="1"/>
    <row r="417" spans="1:1">
      <c r="A417" t="s">
        <v>843</v>
      </c>
    </row>
    <row r="436" ht="151.5" customHeight="1"/>
    <row r="488" spans="1:1">
      <c r="A488" t="s">
        <v>844</v>
      </c>
    </row>
    <row r="558" spans="1:10">
      <c r="A558" s="227" t="s">
        <v>337</v>
      </c>
      <c r="B558" s="227"/>
      <c r="C558" s="227"/>
      <c r="D558" s="227"/>
      <c r="E558" s="227"/>
      <c r="F558" s="227"/>
      <c r="G558" s="227"/>
      <c r="H558" s="227"/>
      <c r="I558" s="227"/>
      <c r="J558" s="227"/>
    </row>
    <row r="591" spans="1:1">
      <c r="A591" t="s">
        <v>845</v>
      </c>
    </row>
    <row r="931" spans="1:11" ht="15.75" customHeight="1">
      <c r="K931" s="18"/>
    </row>
    <row r="932" spans="1:11" ht="15.75" customHeight="1">
      <c r="K932" s="19"/>
    </row>
    <row r="933" spans="1:11" ht="15.75" customHeight="1">
      <c r="K933" s="19"/>
    </row>
    <row r="934" spans="1:11" ht="15.75" customHeight="1">
      <c r="K934" s="19"/>
    </row>
    <row r="936" spans="1:11">
      <c r="A936" s="226" t="s">
        <v>846</v>
      </c>
      <c r="B936" s="226"/>
      <c r="C936" s="226"/>
      <c r="D936" s="226"/>
      <c r="E936" s="226"/>
      <c r="F936" s="226"/>
      <c r="G936" s="226"/>
      <c r="H936" s="226"/>
      <c r="I936" s="226"/>
      <c r="J936" s="226"/>
    </row>
    <row r="937" spans="1:11">
      <c r="A937" s="20"/>
      <c r="B937" s="20"/>
      <c r="C937" s="20"/>
      <c r="D937" s="20"/>
      <c r="E937" s="20"/>
      <c r="F937" s="20"/>
      <c r="G937" s="20"/>
      <c r="H937" s="20"/>
      <c r="I937" s="20"/>
      <c r="J937" s="20"/>
    </row>
    <row r="938" spans="1:11">
      <c r="A938" s="20"/>
      <c r="B938" s="20"/>
      <c r="C938" s="20"/>
      <c r="D938" s="20"/>
      <c r="E938" s="20"/>
      <c r="F938" s="20"/>
      <c r="G938" s="20"/>
      <c r="H938" s="20"/>
      <c r="I938" s="20"/>
      <c r="J938" s="20"/>
    </row>
    <row r="939" spans="1:11">
      <c r="A939" s="20"/>
      <c r="B939" s="20"/>
      <c r="C939" s="20"/>
      <c r="D939" s="20"/>
      <c r="E939" s="20"/>
      <c r="F939" s="20"/>
      <c r="G939" s="20"/>
      <c r="H939" s="20"/>
      <c r="I939" s="20"/>
      <c r="J939" s="20"/>
    </row>
    <row r="940" spans="1:11">
      <c r="A940" s="20"/>
      <c r="B940" s="20"/>
      <c r="C940" s="20"/>
      <c r="D940" s="20"/>
      <c r="E940" s="20"/>
      <c r="F940" s="20"/>
      <c r="G940" s="20"/>
      <c r="H940" s="20"/>
      <c r="I940" s="20"/>
      <c r="J940" s="20"/>
    </row>
    <row r="941" spans="1:11">
      <c r="A941" s="20"/>
      <c r="B941" s="20"/>
      <c r="C941" s="20"/>
      <c r="D941" s="20"/>
      <c r="E941" s="20"/>
      <c r="F941" s="20"/>
      <c r="G941" s="20"/>
      <c r="H941" s="20"/>
      <c r="I941" s="20"/>
      <c r="J941" s="20"/>
    </row>
    <row r="942" spans="1:11">
      <c r="A942" s="20"/>
      <c r="B942" s="20"/>
      <c r="C942" s="20"/>
      <c r="D942" s="20"/>
      <c r="E942" s="20"/>
      <c r="F942" s="20"/>
      <c r="G942" s="20"/>
      <c r="H942" s="20"/>
      <c r="I942" s="20"/>
      <c r="J942" s="20"/>
    </row>
    <row r="944" spans="1:11" ht="409.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spans="1:10" ht="15" customHeight="1"/>
    <row r="978" spans="1:10" ht="15" customHeight="1"/>
    <row r="979" spans="1:10" ht="15" customHeight="1">
      <c r="A979" s="226" t="s">
        <v>921</v>
      </c>
      <c r="B979" s="226"/>
      <c r="C979" s="226"/>
      <c r="D979" s="226"/>
      <c r="E979" s="226"/>
      <c r="F979" s="226"/>
      <c r="G979" s="226"/>
      <c r="H979" s="226"/>
      <c r="I979" s="226"/>
      <c r="J979" s="226"/>
    </row>
    <row r="980" spans="1:10" ht="15" customHeight="1"/>
    <row r="981" spans="1:10" ht="15" customHeight="1"/>
    <row r="982" spans="1:10" ht="15" customHeight="1"/>
    <row r="983" spans="1:10" ht="15" customHeight="1"/>
    <row r="984" spans="1:10" ht="15" customHeight="1"/>
    <row r="985" spans="1:10" ht="15" customHeight="1"/>
    <row r="986" spans="1:10" ht="15" customHeight="1"/>
    <row r="987" spans="1:10" ht="15" customHeight="1"/>
    <row r="988" spans="1:10" ht="15" customHeight="1"/>
    <row r="989" spans="1:10" ht="15" customHeight="1"/>
    <row r="990" spans="1:10" ht="15" customHeight="1"/>
    <row r="991" spans="1:10" ht="15" customHeight="1"/>
    <row r="992" spans="1:10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spans="1:10" ht="15" customHeight="1"/>
    <row r="1042" spans="1:10" ht="15" customHeight="1"/>
    <row r="1043" spans="1:10" ht="15" customHeight="1"/>
    <row r="1044" spans="1:10" ht="15" customHeight="1"/>
    <row r="1045" spans="1:10" ht="15" customHeight="1"/>
    <row r="1046" spans="1:10" ht="15" customHeight="1"/>
    <row r="1047" spans="1:10" ht="15" customHeight="1"/>
    <row r="1048" spans="1:10" ht="15" customHeight="1">
      <c r="A1048" s="16"/>
    </row>
    <row r="1049" spans="1:10">
      <c r="A1049" t="s">
        <v>834</v>
      </c>
    </row>
    <row r="1050" spans="1:10" ht="15.75">
      <c r="A1050" s="228" t="s">
        <v>830</v>
      </c>
      <c r="B1050" s="228"/>
      <c r="C1050" s="228"/>
      <c r="D1050" s="228"/>
      <c r="E1050" s="228"/>
      <c r="F1050" s="228"/>
      <c r="G1050" s="228"/>
      <c r="H1050" s="228"/>
      <c r="I1050" s="228"/>
      <c r="J1050" s="228"/>
    </row>
    <row r="1051" spans="1:10" ht="15.75">
      <c r="A1051" s="221" t="s">
        <v>831</v>
      </c>
      <c r="B1051" s="221"/>
      <c r="C1051" s="221"/>
      <c r="D1051" s="221"/>
      <c r="E1051" s="221"/>
      <c r="F1051" s="221"/>
      <c r="G1051" s="221"/>
      <c r="H1051" s="221"/>
      <c r="I1051" s="221"/>
      <c r="J1051" s="221"/>
    </row>
    <row r="1052" spans="1:10" ht="15.75">
      <c r="A1052" s="221" t="s">
        <v>832</v>
      </c>
      <c r="B1052" s="221"/>
      <c r="C1052" s="221"/>
      <c r="D1052" s="221"/>
      <c r="E1052" s="221"/>
      <c r="F1052" s="221"/>
      <c r="G1052" s="221"/>
      <c r="H1052" s="221"/>
      <c r="I1052" s="221"/>
      <c r="J1052" s="221"/>
    </row>
    <row r="1053" spans="1:10" ht="15.75">
      <c r="A1053" s="221" t="s">
        <v>833</v>
      </c>
      <c r="B1053" s="221"/>
      <c r="C1053" s="221"/>
      <c r="D1053" s="221"/>
      <c r="E1053" s="221"/>
      <c r="F1053" s="221"/>
      <c r="G1053" s="221"/>
      <c r="H1053" s="221"/>
      <c r="I1053" s="221"/>
      <c r="J1053" s="221"/>
    </row>
  </sheetData>
  <mergeCells count="14">
    <mergeCell ref="A1053:J1053"/>
    <mergeCell ref="A4:J4"/>
    <mergeCell ref="A5:J5"/>
    <mergeCell ref="A6:J6"/>
    <mergeCell ref="A7:J7"/>
    <mergeCell ref="A128:J128"/>
    <mergeCell ref="A301:J301"/>
    <mergeCell ref="A558:J558"/>
    <mergeCell ref="A936:J936"/>
    <mergeCell ref="A1050:J1050"/>
    <mergeCell ref="A1051:J1051"/>
    <mergeCell ref="A1052:J1052"/>
    <mergeCell ref="A979:J979"/>
    <mergeCell ref="A67:J6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99"/>
  <sheetViews>
    <sheetView zoomScaleNormal="100" workbookViewId="0">
      <selection activeCell="O587" sqref="O587"/>
    </sheetView>
  </sheetViews>
  <sheetFormatPr defaultRowHeight="15"/>
  <cols>
    <col min="1" max="1" width="18" customWidth="1"/>
    <col min="2" max="2" width="10" customWidth="1"/>
    <col min="3" max="3" width="13" customWidth="1"/>
    <col min="4" max="4" width="80" customWidth="1"/>
    <col min="5" max="7" width="10" customWidth="1"/>
    <col min="8" max="8" width="15" customWidth="1"/>
    <col min="9" max="9" width="17" customWidth="1"/>
  </cols>
  <sheetData>
    <row r="1" spans="1:11" ht="17.25">
      <c r="A1" s="215"/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1" ht="17.25">
      <c r="A2" s="211" t="s">
        <v>826</v>
      </c>
      <c r="B2" s="212"/>
      <c r="C2" s="212"/>
      <c r="D2" s="212"/>
      <c r="E2" s="212"/>
      <c r="F2" s="212"/>
      <c r="G2" s="212"/>
      <c r="H2" s="212"/>
      <c r="I2" s="213"/>
      <c r="J2" s="54"/>
      <c r="K2" s="54"/>
    </row>
    <row r="3" spans="1:11" ht="17.25">
      <c r="A3" s="214" t="s">
        <v>827</v>
      </c>
      <c r="B3" s="215"/>
      <c r="C3" s="215"/>
      <c r="D3" s="215"/>
      <c r="E3" s="215"/>
      <c r="F3" s="215"/>
      <c r="G3" s="215"/>
      <c r="H3" s="215"/>
      <c r="I3" s="216"/>
      <c r="J3" s="54"/>
      <c r="K3" s="54"/>
    </row>
    <row r="4" spans="1:11" ht="17.25">
      <c r="A4" s="55"/>
      <c r="B4" s="1"/>
      <c r="C4" s="1"/>
      <c r="D4" s="3"/>
      <c r="E4" s="1"/>
      <c r="F4" s="1" t="s">
        <v>847</v>
      </c>
      <c r="G4" s="1"/>
      <c r="H4" s="1"/>
      <c r="I4" s="56"/>
    </row>
    <row r="5" spans="1:11" ht="31.5">
      <c r="A5" s="230"/>
      <c r="B5" s="231"/>
      <c r="C5" s="1"/>
      <c r="D5" s="4" t="s">
        <v>0</v>
      </c>
      <c r="E5" s="1"/>
      <c r="F5" s="1"/>
      <c r="G5" s="1"/>
      <c r="H5" s="1"/>
      <c r="I5" s="56"/>
    </row>
    <row r="6" spans="1:11" ht="17.25">
      <c r="A6" s="55"/>
      <c r="B6" s="1"/>
      <c r="C6" s="1"/>
      <c r="D6" s="3"/>
      <c r="E6" s="1"/>
      <c r="F6" s="1"/>
      <c r="G6" s="1"/>
      <c r="H6" s="1"/>
      <c r="I6" s="56"/>
    </row>
    <row r="7" spans="1:11" ht="26.25">
      <c r="A7" s="55"/>
      <c r="B7" s="1"/>
      <c r="C7" s="1"/>
      <c r="D7" s="5" t="s">
        <v>848</v>
      </c>
      <c r="E7" s="1"/>
      <c r="F7" s="1"/>
      <c r="G7" s="1"/>
      <c r="H7" s="1"/>
      <c r="I7" s="56"/>
    </row>
    <row r="8" spans="1:11">
      <c r="A8" s="57"/>
      <c r="B8" s="58"/>
      <c r="C8" s="58"/>
      <c r="D8" s="58"/>
      <c r="E8" s="58"/>
      <c r="F8" s="58"/>
      <c r="G8" s="58"/>
      <c r="H8" s="58"/>
      <c r="I8" s="59"/>
    </row>
    <row r="9" spans="1:11">
      <c r="A9" s="21"/>
      <c r="B9" s="21"/>
      <c r="C9" s="21"/>
      <c r="D9" s="21"/>
      <c r="E9" s="21"/>
      <c r="F9" s="21"/>
      <c r="G9" s="21"/>
      <c r="H9" s="21"/>
      <c r="I9" s="21"/>
    </row>
    <row r="10" spans="1:11" ht="23.25">
      <c r="D10" s="22" t="s">
        <v>849</v>
      </c>
    </row>
    <row r="11" spans="1:11">
      <c r="D11" s="12"/>
      <c r="G11" s="12"/>
      <c r="H11" s="12"/>
      <c r="I11" s="13"/>
    </row>
    <row r="12" spans="1:11" ht="24.75">
      <c r="A12" s="23" t="s">
        <v>3</v>
      </c>
      <c r="B12" s="24" t="s">
        <v>4</v>
      </c>
      <c r="C12" s="24" t="s">
        <v>5</v>
      </c>
      <c r="D12" s="25" t="s">
        <v>6</v>
      </c>
      <c r="E12" s="24"/>
      <c r="F12" s="24" t="s">
        <v>850</v>
      </c>
      <c r="G12" s="25" t="s">
        <v>851</v>
      </c>
      <c r="H12" s="25" t="s">
        <v>852</v>
      </c>
      <c r="I12" s="26" t="s">
        <v>12</v>
      </c>
    </row>
    <row r="13" spans="1:11" ht="15.75">
      <c r="A13" s="27" t="s">
        <v>18</v>
      </c>
      <c r="B13" s="28" t="s">
        <v>23</v>
      </c>
      <c r="C13" s="28">
        <v>160715</v>
      </c>
      <c r="D13" s="29" t="s">
        <v>24</v>
      </c>
      <c r="E13" s="28"/>
      <c r="F13" s="28" t="s">
        <v>25</v>
      </c>
      <c r="G13" s="29">
        <v>1</v>
      </c>
      <c r="H13" s="29">
        <v>55.51</v>
      </c>
      <c r="I13" s="30">
        <v>55.51</v>
      </c>
    </row>
    <row r="14" spans="1:11">
      <c r="A14" s="31" t="s">
        <v>29</v>
      </c>
      <c r="B14" s="32" t="s">
        <v>19</v>
      </c>
      <c r="C14" s="32">
        <v>13244</v>
      </c>
      <c r="D14" s="33" t="s">
        <v>853</v>
      </c>
      <c r="E14" s="33"/>
      <c r="F14" s="32" t="s">
        <v>66</v>
      </c>
      <c r="G14" s="33">
        <v>1</v>
      </c>
      <c r="H14" s="33">
        <v>49.5</v>
      </c>
      <c r="I14" s="34">
        <v>49.5</v>
      </c>
    </row>
    <row r="15" spans="1:11">
      <c r="A15" s="31" t="s">
        <v>29</v>
      </c>
      <c r="B15" s="32" t="s">
        <v>551</v>
      </c>
      <c r="C15" s="32" t="s">
        <v>854</v>
      </c>
      <c r="D15" s="33" t="s">
        <v>855</v>
      </c>
      <c r="E15" s="33"/>
      <c r="F15" s="32" t="s">
        <v>25</v>
      </c>
      <c r="G15" s="33">
        <v>1</v>
      </c>
      <c r="H15" s="33">
        <v>6.01</v>
      </c>
      <c r="I15" s="34">
        <v>6.01</v>
      </c>
    </row>
    <row r="16" spans="1:11">
      <c r="A16" s="35"/>
      <c r="B16" s="2"/>
      <c r="C16" s="2"/>
      <c r="D16" s="6"/>
      <c r="E16" s="2"/>
      <c r="F16" s="2"/>
      <c r="G16" s="6"/>
      <c r="H16" s="6"/>
      <c r="I16" s="36"/>
    </row>
    <row r="17" spans="1:9">
      <c r="A17" s="37"/>
      <c r="B17" s="38"/>
      <c r="C17" s="38"/>
      <c r="D17" s="39" t="s">
        <v>856</v>
      </c>
      <c r="E17" s="40">
        <v>0</v>
      </c>
      <c r="F17" s="41" t="s">
        <v>857</v>
      </c>
      <c r="G17" s="42">
        <v>0</v>
      </c>
      <c r="H17" s="39" t="s">
        <v>858</v>
      </c>
      <c r="I17" s="43">
        <v>0</v>
      </c>
    </row>
    <row r="18" spans="1:9">
      <c r="A18" s="44"/>
      <c r="B18" s="45"/>
      <c r="C18" s="45"/>
      <c r="D18" s="46" t="s">
        <v>859</v>
      </c>
      <c r="E18" s="47">
        <v>15.13</v>
      </c>
      <c r="F18" s="45"/>
      <c r="G18" s="48"/>
      <c r="H18" s="46" t="s">
        <v>860</v>
      </c>
      <c r="I18" s="49">
        <v>70.64</v>
      </c>
    </row>
    <row r="19" spans="1:9">
      <c r="D19" s="12"/>
      <c r="G19" s="12"/>
      <c r="H19" s="12"/>
      <c r="I19" s="13"/>
    </row>
    <row r="20" spans="1:9" ht="24.75">
      <c r="A20" s="23" t="s">
        <v>3</v>
      </c>
      <c r="B20" s="24" t="s">
        <v>4</v>
      </c>
      <c r="C20" s="24" t="s">
        <v>5</v>
      </c>
      <c r="D20" s="25" t="s">
        <v>6</v>
      </c>
      <c r="E20" s="24"/>
      <c r="F20" s="24" t="s">
        <v>850</v>
      </c>
      <c r="G20" s="25" t="s">
        <v>851</v>
      </c>
      <c r="H20" s="25" t="s">
        <v>852</v>
      </c>
      <c r="I20" s="26" t="s">
        <v>12</v>
      </c>
    </row>
    <row r="21" spans="1:9" ht="15.75">
      <c r="A21" s="27" t="s">
        <v>18</v>
      </c>
      <c r="B21" s="28" t="s">
        <v>23</v>
      </c>
      <c r="C21" s="28">
        <v>339</v>
      </c>
      <c r="D21" s="29" t="s">
        <v>33</v>
      </c>
      <c r="E21" s="28"/>
      <c r="F21" s="28" t="s">
        <v>21</v>
      </c>
      <c r="G21" s="29">
        <v>1</v>
      </c>
      <c r="H21" s="29">
        <v>48.94</v>
      </c>
      <c r="I21" s="30">
        <v>48.94</v>
      </c>
    </row>
    <row r="22" spans="1:9">
      <c r="A22" s="31" t="s">
        <v>861</v>
      </c>
      <c r="B22" s="32" t="s">
        <v>19</v>
      </c>
      <c r="C22" s="32">
        <v>90778</v>
      </c>
      <c r="D22" s="33" t="s">
        <v>862</v>
      </c>
      <c r="E22" s="33"/>
      <c r="F22" s="32" t="s">
        <v>31</v>
      </c>
      <c r="G22" s="33">
        <v>0.44500000000000001</v>
      </c>
      <c r="H22" s="33">
        <v>109.98</v>
      </c>
      <c r="I22" s="34">
        <v>48.94</v>
      </c>
    </row>
    <row r="23" spans="1:9">
      <c r="A23" s="35"/>
      <c r="B23" s="2"/>
      <c r="C23" s="2"/>
      <c r="D23" s="6"/>
      <c r="E23" s="2"/>
      <c r="F23" s="2"/>
      <c r="G23" s="6"/>
      <c r="H23" s="6"/>
      <c r="I23" s="36"/>
    </row>
    <row r="24" spans="1:9">
      <c r="A24" s="37"/>
      <c r="B24" s="38"/>
      <c r="C24" s="38"/>
      <c r="D24" s="39" t="s">
        <v>856</v>
      </c>
      <c r="E24" s="40">
        <v>26.224500927200001</v>
      </c>
      <c r="F24" s="41" t="s">
        <v>857</v>
      </c>
      <c r="G24" s="42">
        <v>21.86</v>
      </c>
      <c r="H24" s="39" t="s">
        <v>858</v>
      </c>
      <c r="I24" s="43">
        <v>48.08</v>
      </c>
    </row>
    <row r="25" spans="1:9">
      <c r="A25" s="44"/>
      <c r="B25" s="45"/>
      <c r="C25" s="45"/>
      <c r="D25" s="46" t="s">
        <v>859</v>
      </c>
      <c r="E25" s="47">
        <v>13.34</v>
      </c>
      <c r="F25" s="45"/>
      <c r="G25" s="48"/>
      <c r="H25" s="46" t="s">
        <v>860</v>
      </c>
      <c r="I25" s="49">
        <v>62.28</v>
      </c>
    </row>
    <row r="26" spans="1:9">
      <c r="D26" s="12"/>
      <c r="G26" s="12"/>
      <c r="H26" s="12"/>
      <c r="I26" s="13"/>
    </row>
    <row r="27" spans="1:9" ht="24.75">
      <c r="A27" s="23" t="s">
        <v>3</v>
      </c>
      <c r="B27" s="24" t="s">
        <v>4</v>
      </c>
      <c r="C27" s="24" t="s">
        <v>5</v>
      </c>
      <c r="D27" s="25" t="s">
        <v>6</v>
      </c>
      <c r="E27" s="24"/>
      <c r="F27" s="24" t="s">
        <v>850</v>
      </c>
      <c r="G27" s="25" t="s">
        <v>851</v>
      </c>
      <c r="H27" s="25" t="s">
        <v>852</v>
      </c>
      <c r="I27" s="26" t="s">
        <v>12</v>
      </c>
    </row>
    <row r="28" spans="1:9" ht="15.75">
      <c r="A28" s="27" t="s">
        <v>18</v>
      </c>
      <c r="B28" s="28" t="s">
        <v>23</v>
      </c>
      <c r="C28" s="28">
        <v>160690</v>
      </c>
      <c r="D28" s="29" t="s">
        <v>41</v>
      </c>
      <c r="E28" s="28"/>
      <c r="F28" s="28" t="s">
        <v>21</v>
      </c>
      <c r="G28" s="29">
        <v>1</v>
      </c>
      <c r="H28" s="29">
        <v>3.91</v>
      </c>
      <c r="I28" s="30">
        <v>3.91</v>
      </c>
    </row>
    <row r="29" spans="1:9">
      <c r="A29" s="31" t="s">
        <v>861</v>
      </c>
      <c r="B29" s="32" t="s">
        <v>19</v>
      </c>
      <c r="C29" s="32">
        <v>88309</v>
      </c>
      <c r="D29" s="33" t="s">
        <v>863</v>
      </c>
      <c r="E29" s="33"/>
      <c r="F29" s="32" t="s">
        <v>31</v>
      </c>
      <c r="G29" s="33">
        <v>4.5999999999999999E-2</v>
      </c>
      <c r="H29" s="33">
        <v>23</v>
      </c>
      <c r="I29" s="34">
        <v>1.05</v>
      </c>
    </row>
    <row r="30" spans="1:9">
      <c r="A30" s="31" t="s">
        <v>861</v>
      </c>
      <c r="B30" s="32" t="s">
        <v>19</v>
      </c>
      <c r="C30" s="32">
        <v>88316</v>
      </c>
      <c r="D30" s="33" t="s">
        <v>864</v>
      </c>
      <c r="E30" s="33"/>
      <c r="F30" s="32" t="s">
        <v>31</v>
      </c>
      <c r="G30" s="33">
        <v>9.0499999999999997E-2</v>
      </c>
      <c r="H30" s="33">
        <v>19.09</v>
      </c>
      <c r="I30" s="34">
        <v>1.72</v>
      </c>
    </row>
    <row r="31" spans="1:9">
      <c r="A31" s="31" t="s">
        <v>861</v>
      </c>
      <c r="B31" s="32" t="s">
        <v>19</v>
      </c>
      <c r="C31" s="32">
        <v>88315</v>
      </c>
      <c r="D31" s="33" t="s">
        <v>865</v>
      </c>
      <c r="E31" s="33"/>
      <c r="F31" s="32" t="s">
        <v>31</v>
      </c>
      <c r="G31" s="33">
        <v>0.05</v>
      </c>
      <c r="H31" s="33">
        <v>22.82</v>
      </c>
      <c r="I31" s="34">
        <v>1.1399999999999999</v>
      </c>
    </row>
    <row r="32" spans="1:9">
      <c r="A32" s="35"/>
      <c r="B32" s="2"/>
      <c r="C32" s="2"/>
      <c r="D32" s="6"/>
      <c r="E32" s="2"/>
      <c r="F32" s="2"/>
      <c r="G32" s="6"/>
      <c r="H32" s="6"/>
      <c r="I32" s="36"/>
    </row>
    <row r="33" spans="1:9">
      <c r="A33" s="37"/>
      <c r="B33" s="38"/>
      <c r="C33" s="38"/>
      <c r="D33" s="39" t="s">
        <v>856</v>
      </c>
      <c r="E33" s="40">
        <v>1.5817606632000001</v>
      </c>
      <c r="F33" s="41" t="s">
        <v>857</v>
      </c>
      <c r="G33" s="42">
        <v>1.32</v>
      </c>
      <c r="H33" s="39" t="s">
        <v>858</v>
      </c>
      <c r="I33" s="43">
        <v>2.9</v>
      </c>
    </row>
    <row r="34" spans="1:9">
      <c r="A34" s="44"/>
      <c r="B34" s="45"/>
      <c r="C34" s="45"/>
      <c r="D34" s="46" t="s">
        <v>859</v>
      </c>
      <c r="E34" s="47">
        <v>1.06</v>
      </c>
      <c r="F34" s="45"/>
      <c r="G34" s="48"/>
      <c r="H34" s="46" t="s">
        <v>860</v>
      </c>
      <c r="I34" s="49">
        <v>4.97</v>
      </c>
    </row>
    <row r="35" spans="1:9">
      <c r="D35" s="12"/>
      <c r="G35" s="12"/>
      <c r="H35" s="12"/>
      <c r="I35" s="13"/>
    </row>
    <row r="36" spans="1:9" ht="24.75">
      <c r="A36" s="23" t="s">
        <v>3</v>
      </c>
      <c r="B36" s="24" t="s">
        <v>4</v>
      </c>
      <c r="C36" s="24" t="s">
        <v>5</v>
      </c>
      <c r="D36" s="25" t="s">
        <v>6</v>
      </c>
      <c r="E36" s="24"/>
      <c r="F36" s="24" t="s">
        <v>850</v>
      </c>
      <c r="G36" s="25" t="s">
        <v>851</v>
      </c>
      <c r="H36" s="25" t="s">
        <v>852</v>
      </c>
      <c r="I36" s="26" t="s">
        <v>12</v>
      </c>
    </row>
    <row r="37" spans="1:9" ht="15.75">
      <c r="A37" s="27" t="s">
        <v>18</v>
      </c>
      <c r="B37" s="28" t="s">
        <v>23</v>
      </c>
      <c r="C37" s="28">
        <v>72</v>
      </c>
      <c r="D37" s="29" t="s">
        <v>43</v>
      </c>
      <c r="E37" s="28"/>
      <c r="F37" s="28" t="s">
        <v>25</v>
      </c>
      <c r="G37" s="29">
        <v>1</v>
      </c>
      <c r="H37" s="29">
        <v>3.91</v>
      </c>
      <c r="I37" s="30">
        <v>3.91</v>
      </c>
    </row>
    <row r="38" spans="1:9">
      <c r="A38" s="31" t="s">
        <v>861</v>
      </c>
      <c r="B38" s="32" t="s">
        <v>19</v>
      </c>
      <c r="C38" s="32">
        <v>88309</v>
      </c>
      <c r="D38" s="33" t="s">
        <v>863</v>
      </c>
      <c r="E38" s="33"/>
      <c r="F38" s="32" t="s">
        <v>31</v>
      </c>
      <c r="G38" s="33">
        <v>4.5999999999999999E-2</v>
      </c>
      <c r="H38" s="33">
        <v>23</v>
      </c>
      <c r="I38" s="34">
        <v>1.05</v>
      </c>
    </row>
    <row r="39" spans="1:9">
      <c r="A39" s="31" t="s">
        <v>861</v>
      </c>
      <c r="B39" s="32" t="s">
        <v>19</v>
      </c>
      <c r="C39" s="32">
        <v>88316</v>
      </c>
      <c r="D39" s="33" t="s">
        <v>864</v>
      </c>
      <c r="E39" s="33"/>
      <c r="F39" s="32" t="s">
        <v>31</v>
      </c>
      <c r="G39" s="33">
        <v>9.0499999999999997E-2</v>
      </c>
      <c r="H39" s="33">
        <v>19.09</v>
      </c>
      <c r="I39" s="34">
        <v>1.72</v>
      </c>
    </row>
    <row r="40" spans="1:9">
      <c r="A40" s="31" t="s">
        <v>861</v>
      </c>
      <c r="B40" s="32" t="s">
        <v>19</v>
      </c>
      <c r="C40" s="32">
        <v>88315</v>
      </c>
      <c r="D40" s="33" t="s">
        <v>865</v>
      </c>
      <c r="E40" s="33"/>
      <c r="F40" s="32" t="s">
        <v>31</v>
      </c>
      <c r="G40" s="33">
        <v>0.05</v>
      </c>
      <c r="H40" s="33">
        <v>22.82</v>
      </c>
      <c r="I40" s="34">
        <v>1.1399999999999999</v>
      </c>
    </row>
    <row r="41" spans="1:9">
      <c r="A41" s="35"/>
      <c r="B41" s="2"/>
      <c r="C41" s="2"/>
      <c r="D41" s="6"/>
      <c r="E41" s="2"/>
      <c r="F41" s="2"/>
      <c r="G41" s="6"/>
      <c r="H41" s="6"/>
      <c r="I41" s="36"/>
    </row>
    <row r="42" spans="1:9">
      <c r="A42" s="37"/>
      <c r="B42" s="38"/>
      <c r="C42" s="38"/>
      <c r="D42" s="39" t="s">
        <v>856</v>
      </c>
      <c r="E42" s="40">
        <v>1.5817606632000001</v>
      </c>
      <c r="F42" s="41" t="s">
        <v>857</v>
      </c>
      <c r="G42" s="42">
        <v>1.32</v>
      </c>
      <c r="H42" s="39" t="s">
        <v>858</v>
      </c>
      <c r="I42" s="43">
        <v>2.9</v>
      </c>
    </row>
    <row r="43" spans="1:9">
      <c r="A43" s="44"/>
      <c r="B43" s="45"/>
      <c r="C43" s="45"/>
      <c r="D43" s="46" t="s">
        <v>859</v>
      </c>
      <c r="E43" s="47">
        <v>1.06</v>
      </c>
      <c r="F43" s="45"/>
      <c r="G43" s="48"/>
      <c r="H43" s="46" t="s">
        <v>860</v>
      </c>
      <c r="I43" s="49">
        <v>4.97</v>
      </c>
    </row>
    <row r="44" spans="1:9">
      <c r="D44" s="12"/>
      <c r="G44" s="12"/>
      <c r="H44" s="12"/>
      <c r="I44" s="13"/>
    </row>
    <row r="45" spans="1:9" ht="24.75">
      <c r="A45" s="23" t="s">
        <v>3</v>
      </c>
      <c r="B45" s="24" t="s">
        <v>4</v>
      </c>
      <c r="C45" s="24" t="s">
        <v>5</v>
      </c>
      <c r="D45" s="25" t="s">
        <v>6</v>
      </c>
      <c r="E45" s="24"/>
      <c r="F45" s="24" t="s">
        <v>850</v>
      </c>
      <c r="G45" s="25" t="s">
        <v>851</v>
      </c>
      <c r="H45" s="25" t="s">
        <v>852</v>
      </c>
      <c r="I45" s="26" t="s">
        <v>12</v>
      </c>
    </row>
    <row r="46" spans="1:9" ht="15.75">
      <c r="A46" s="27" t="s">
        <v>18</v>
      </c>
      <c r="B46" s="28" t="s">
        <v>23</v>
      </c>
      <c r="C46" s="28">
        <v>71</v>
      </c>
      <c r="D46" s="29" t="s">
        <v>45</v>
      </c>
      <c r="E46" s="28"/>
      <c r="F46" s="28" t="s">
        <v>21</v>
      </c>
      <c r="G46" s="29">
        <v>1</v>
      </c>
      <c r="H46" s="29">
        <v>3.91</v>
      </c>
      <c r="I46" s="30">
        <v>3.91</v>
      </c>
    </row>
    <row r="47" spans="1:9">
      <c r="A47" s="31" t="s">
        <v>861</v>
      </c>
      <c r="B47" s="32" t="s">
        <v>19</v>
      </c>
      <c r="C47" s="32">
        <v>88309</v>
      </c>
      <c r="D47" s="33" t="s">
        <v>863</v>
      </c>
      <c r="E47" s="33"/>
      <c r="F47" s="32" t="s">
        <v>31</v>
      </c>
      <c r="G47" s="33">
        <v>4.5999999999999999E-2</v>
      </c>
      <c r="H47" s="33">
        <v>23</v>
      </c>
      <c r="I47" s="34">
        <v>1.05</v>
      </c>
    </row>
    <row r="48" spans="1:9">
      <c r="A48" s="31" t="s">
        <v>861</v>
      </c>
      <c r="B48" s="32" t="s">
        <v>19</v>
      </c>
      <c r="C48" s="32">
        <v>88316</v>
      </c>
      <c r="D48" s="33" t="s">
        <v>864</v>
      </c>
      <c r="E48" s="33"/>
      <c r="F48" s="32" t="s">
        <v>31</v>
      </c>
      <c r="G48" s="33">
        <v>9.0499999999999997E-2</v>
      </c>
      <c r="H48" s="33">
        <v>19.09</v>
      </c>
      <c r="I48" s="34">
        <v>1.72</v>
      </c>
    </row>
    <row r="49" spans="1:9">
      <c r="A49" s="31" t="s">
        <v>861</v>
      </c>
      <c r="B49" s="32" t="s">
        <v>19</v>
      </c>
      <c r="C49" s="32">
        <v>88315</v>
      </c>
      <c r="D49" s="33" t="s">
        <v>865</v>
      </c>
      <c r="E49" s="33"/>
      <c r="F49" s="32" t="s">
        <v>31</v>
      </c>
      <c r="G49" s="33">
        <v>0.05</v>
      </c>
      <c r="H49" s="33">
        <v>22.82</v>
      </c>
      <c r="I49" s="34">
        <v>1.1399999999999999</v>
      </c>
    </row>
    <row r="50" spans="1:9">
      <c r="A50" s="35"/>
      <c r="B50" s="2"/>
      <c r="C50" s="2"/>
      <c r="D50" s="6"/>
      <c r="E50" s="2"/>
      <c r="F50" s="2"/>
      <c r="G50" s="6"/>
      <c r="H50" s="6"/>
      <c r="I50" s="36"/>
    </row>
    <row r="51" spans="1:9">
      <c r="A51" s="37"/>
      <c r="B51" s="38"/>
      <c r="C51" s="38"/>
      <c r="D51" s="39" t="s">
        <v>856</v>
      </c>
      <c r="E51" s="40">
        <v>1.5817606632000001</v>
      </c>
      <c r="F51" s="41" t="s">
        <v>857</v>
      </c>
      <c r="G51" s="42">
        <v>1.32</v>
      </c>
      <c r="H51" s="39" t="s">
        <v>858</v>
      </c>
      <c r="I51" s="43">
        <v>2.9</v>
      </c>
    </row>
    <row r="52" spans="1:9">
      <c r="A52" s="44"/>
      <c r="B52" s="45"/>
      <c r="C52" s="45"/>
      <c r="D52" s="46" t="s">
        <v>859</v>
      </c>
      <c r="E52" s="47">
        <v>1.06</v>
      </c>
      <c r="F52" s="45"/>
      <c r="G52" s="48"/>
      <c r="H52" s="46" t="s">
        <v>860</v>
      </c>
      <c r="I52" s="49">
        <v>4.97</v>
      </c>
    </row>
    <row r="53" spans="1:9">
      <c r="D53" s="12"/>
      <c r="G53" s="12"/>
      <c r="H53" s="12"/>
      <c r="I53" s="13"/>
    </row>
    <row r="54" spans="1:9" ht="24.75">
      <c r="A54" s="23" t="s">
        <v>3</v>
      </c>
      <c r="B54" s="24" t="s">
        <v>4</v>
      </c>
      <c r="C54" s="24" t="s">
        <v>5</v>
      </c>
      <c r="D54" s="25" t="s">
        <v>6</v>
      </c>
      <c r="E54" s="24"/>
      <c r="F54" s="24" t="s">
        <v>850</v>
      </c>
      <c r="G54" s="25" t="s">
        <v>851</v>
      </c>
      <c r="H54" s="25" t="s">
        <v>852</v>
      </c>
      <c r="I54" s="26" t="s">
        <v>12</v>
      </c>
    </row>
    <row r="55" spans="1:9" ht="15.75">
      <c r="A55" s="27" t="s">
        <v>18</v>
      </c>
      <c r="B55" s="28" t="s">
        <v>23</v>
      </c>
      <c r="C55" s="28">
        <v>111228</v>
      </c>
      <c r="D55" s="29" t="s">
        <v>65</v>
      </c>
      <c r="E55" s="28"/>
      <c r="F55" s="28" t="s">
        <v>66</v>
      </c>
      <c r="G55" s="29">
        <v>1</v>
      </c>
      <c r="H55" s="29">
        <v>1736.01</v>
      </c>
      <c r="I55" s="30">
        <v>1736.01</v>
      </c>
    </row>
    <row r="56" spans="1:9">
      <c r="A56" s="31" t="s">
        <v>861</v>
      </c>
      <c r="B56" s="32" t="s">
        <v>19</v>
      </c>
      <c r="C56" s="32">
        <v>88309</v>
      </c>
      <c r="D56" s="33" t="s">
        <v>863</v>
      </c>
      <c r="E56" s="33"/>
      <c r="F56" s="32" t="s">
        <v>31</v>
      </c>
      <c r="G56" s="33">
        <v>1.91</v>
      </c>
      <c r="H56" s="33">
        <v>23</v>
      </c>
      <c r="I56" s="34">
        <v>43.93</v>
      </c>
    </row>
    <row r="57" spans="1:9">
      <c r="A57" s="31" t="s">
        <v>861</v>
      </c>
      <c r="B57" s="32" t="s">
        <v>19</v>
      </c>
      <c r="C57" s="32">
        <v>88316</v>
      </c>
      <c r="D57" s="33" t="s">
        <v>864</v>
      </c>
      <c r="E57" s="33"/>
      <c r="F57" s="32" t="s">
        <v>31</v>
      </c>
      <c r="G57" s="33">
        <v>0.95</v>
      </c>
      <c r="H57" s="33">
        <v>19.09</v>
      </c>
      <c r="I57" s="34">
        <v>18.13</v>
      </c>
    </row>
    <row r="58" spans="1:9" ht="24.75">
      <c r="A58" s="31" t="s">
        <v>29</v>
      </c>
      <c r="B58" s="32" t="s">
        <v>19</v>
      </c>
      <c r="C58" s="32">
        <v>7568</v>
      </c>
      <c r="D58" s="33" t="s">
        <v>866</v>
      </c>
      <c r="E58" s="33"/>
      <c r="F58" s="32" t="s">
        <v>66</v>
      </c>
      <c r="G58" s="33">
        <v>7</v>
      </c>
      <c r="H58" s="33">
        <v>1.29</v>
      </c>
      <c r="I58" s="34">
        <v>9.0299999999999994</v>
      </c>
    </row>
    <row r="59" spans="1:9" ht="24.75">
      <c r="A59" s="31" t="s">
        <v>29</v>
      </c>
      <c r="B59" s="32" t="s">
        <v>19</v>
      </c>
      <c r="C59" s="32">
        <v>36888</v>
      </c>
      <c r="D59" s="33" t="s">
        <v>867</v>
      </c>
      <c r="E59" s="33"/>
      <c r="F59" s="32" t="s">
        <v>25</v>
      </c>
      <c r="G59" s="33">
        <v>10.4</v>
      </c>
      <c r="H59" s="33">
        <v>33.51</v>
      </c>
      <c r="I59" s="34">
        <v>348.5</v>
      </c>
    </row>
    <row r="60" spans="1:9" ht="24.75">
      <c r="A60" s="31" t="s">
        <v>861</v>
      </c>
      <c r="B60" s="32" t="s">
        <v>19</v>
      </c>
      <c r="C60" s="32">
        <v>90830</v>
      </c>
      <c r="D60" s="33" t="s">
        <v>868</v>
      </c>
      <c r="E60" s="33"/>
      <c r="F60" s="32" t="s">
        <v>66</v>
      </c>
      <c r="G60" s="33">
        <v>1</v>
      </c>
      <c r="H60" s="33">
        <v>182.42</v>
      </c>
      <c r="I60" s="34">
        <v>182.42</v>
      </c>
    </row>
    <row r="61" spans="1:9">
      <c r="A61" s="31" t="s">
        <v>29</v>
      </c>
      <c r="B61" s="32" t="s">
        <v>829</v>
      </c>
      <c r="C61" s="32">
        <v>632</v>
      </c>
      <c r="D61" s="33" t="s">
        <v>869</v>
      </c>
      <c r="E61" s="33"/>
      <c r="F61" s="32" t="s">
        <v>870</v>
      </c>
      <c r="G61" s="33">
        <v>2.1</v>
      </c>
      <c r="H61" s="33">
        <v>540</v>
      </c>
      <c r="I61" s="34">
        <v>1134</v>
      </c>
    </row>
    <row r="62" spans="1:9">
      <c r="A62" s="35"/>
      <c r="B62" s="2"/>
      <c r="C62" s="2"/>
      <c r="D62" s="6"/>
      <c r="E62" s="2"/>
      <c r="F62" s="2"/>
      <c r="G62" s="6"/>
      <c r="H62" s="6"/>
      <c r="I62" s="36"/>
    </row>
    <row r="63" spans="1:9">
      <c r="A63" s="37"/>
      <c r="B63" s="38"/>
      <c r="C63" s="38"/>
      <c r="D63" s="39" t="s">
        <v>856</v>
      </c>
      <c r="E63" s="40">
        <v>38.016799389100001</v>
      </c>
      <c r="F63" s="41" t="s">
        <v>857</v>
      </c>
      <c r="G63" s="42">
        <v>31.68</v>
      </c>
      <c r="H63" s="39" t="s">
        <v>858</v>
      </c>
      <c r="I63" s="43">
        <v>69.7</v>
      </c>
    </row>
    <row r="64" spans="1:9">
      <c r="A64" s="44"/>
      <c r="B64" s="45"/>
      <c r="C64" s="45"/>
      <c r="D64" s="46" t="s">
        <v>859</v>
      </c>
      <c r="E64" s="47">
        <v>473.23</v>
      </c>
      <c r="F64" s="45"/>
      <c r="G64" s="48"/>
      <c r="H64" s="46" t="s">
        <v>860</v>
      </c>
      <c r="I64" s="49">
        <v>2209.2399999999998</v>
      </c>
    </row>
    <row r="65" spans="1:9">
      <c r="D65" s="12"/>
      <c r="G65" s="12"/>
      <c r="H65" s="12"/>
      <c r="I65" s="13"/>
    </row>
    <row r="66" spans="1:9" ht="24.75">
      <c r="A66" s="23" t="s">
        <v>3</v>
      </c>
      <c r="B66" s="24" t="s">
        <v>4</v>
      </c>
      <c r="C66" s="24" t="s">
        <v>5</v>
      </c>
      <c r="D66" s="25" t="s">
        <v>6</v>
      </c>
      <c r="E66" s="24"/>
      <c r="F66" s="24" t="s">
        <v>850</v>
      </c>
      <c r="G66" s="25" t="s">
        <v>851</v>
      </c>
      <c r="H66" s="25" t="s">
        <v>852</v>
      </c>
      <c r="I66" s="26" t="s">
        <v>12</v>
      </c>
    </row>
    <row r="67" spans="1:9" ht="15.75">
      <c r="A67" s="27" t="s">
        <v>18</v>
      </c>
      <c r="B67" s="28" t="s">
        <v>23</v>
      </c>
      <c r="C67" s="28">
        <v>40727</v>
      </c>
      <c r="D67" s="29" t="s">
        <v>72</v>
      </c>
      <c r="E67" s="28"/>
      <c r="F67" s="28" t="s">
        <v>73</v>
      </c>
      <c r="G67" s="29">
        <v>1</v>
      </c>
      <c r="H67" s="29">
        <v>15.85</v>
      </c>
      <c r="I67" s="30">
        <v>15.85</v>
      </c>
    </row>
    <row r="68" spans="1:9">
      <c r="A68" s="31" t="s">
        <v>861</v>
      </c>
      <c r="B68" s="32" t="s">
        <v>19</v>
      </c>
      <c r="C68" s="32">
        <v>88315</v>
      </c>
      <c r="D68" s="33" t="s">
        <v>865</v>
      </c>
      <c r="E68" s="33"/>
      <c r="F68" s="32" t="s">
        <v>31</v>
      </c>
      <c r="G68" s="33">
        <v>0.13400000000000001</v>
      </c>
      <c r="H68" s="33">
        <v>22.82</v>
      </c>
      <c r="I68" s="34">
        <v>3.05</v>
      </c>
    </row>
    <row r="69" spans="1:9">
      <c r="A69" s="31" t="s">
        <v>861</v>
      </c>
      <c r="B69" s="32" t="s">
        <v>19</v>
      </c>
      <c r="C69" s="32">
        <v>88251</v>
      </c>
      <c r="D69" s="33" t="s">
        <v>871</v>
      </c>
      <c r="E69" s="33"/>
      <c r="F69" s="32" t="s">
        <v>31</v>
      </c>
      <c r="G69" s="33">
        <v>0.13400000000000001</v>
      </c>
      <c r="H69" s="33">
        <v>20.170000000000002</v>
      </c>
      <c r="I69" s="34">
        <v>2.7</v>
      </c>
    </row>
    <row r="70" spans="1:9">
      <c r="A70" s="31" t="s">
        <v>861</v>
      </c>
      <c r="B70" s="32" t="s">
        <v>19</v>
      </c>
      <c r="C70" s="32">
        <v>88317</v>
      </c>
      <c r="D70" s="33" t="s">
        <v>872</v>
      </c>
      <c r="E70" s="33"/>
      <c r="F70" s="32" t="s">
        <v>31</v>
      </c>
      <c r="G70" s="33">
        <v>0.02</v>
      </c>
      <c r="H70" s="33">
        <v>31.36</v>
      </c>
      <c r="I70" s="34">
        <v>0.62</v>
      </c>
    </row>
    <row r="71" spans="1:9">
      <c r="A71" s="31" t="s">
        <v>861</v>
      </c>
      <c r="B71" s="32" t="s">
        <v>19</v>
      </c>
      <c r="C71" s="32">
        <v>88278</v>
      </c>
      <c r="D71" s="33" t="s">
        <v>873</v>
      </c>
      <c r="E71" s="33"/>
      <c r="F71" s="32" t="s">
        <v>31</v>
      </c>
      <c r="G71" s="33">
        <v>0.02</v>
      </c>
      <c r="H71" s="33">
        <v>23.46</v>
      </c>
      <c r="I71" s="34">
        <v>0.46</v>
      </c>
    </row>
    <row r="72" spans="1:9">
      <c r="A72" s="31" t="s">
        <v>29</v>
      </c>
      <c r="B72" s="32" t="s">
        <v>829</v>
      </c>
      <c r="C72" s="32">
        <v>8287</v>
      </c>
      <c r="D72" s="33" t="s">
        <v>874</v>
      </c>
      <c r="E72" s="33"/>
      <c r="F72" s="32" t="s">
        <v>73</v>
      </c>
      <c r="G72" s="33">
        <v>0.38200000000000001</v>
      </c>
      <c r="H72" s="33">
        <v>10.64</v>
      </c>
      <c r="I72" s="34">
        <v>4.0599999999999996</v>
      </c>
    </row>
    <row r="73" spans="1:9">
      <c r="A73" s="31" t="s">
        <v>29</v>
      </c>
      <c r="B73" s="32" t="s">
        <v>829</v>
      </c>
      <c r="C73" s="32">
        <v>30806</v>
      </c>
      <c r="D73" s="33" t="s">
        <v>875</v>
      </c>
      <c r="E73" s="33"/>
      <c r="F73" s="32" t="s">
        <v>73</v>
      </c>
      <c r="G73" s="33">
        <v>0.51400000000000001</v>
      </c>
      <c r="H73" s="33">
        <v>9.65</v>
      </c>
      <c r="I73" s="34">
        <v>4.96</v>
      </c>
    </row>
    <row r="74" spans="1:9">
      <c r="A74" s="35"/>
      <c r="B74" s="2"/>
      <c r="C74" s="2"/>
      <c r="D74" s="6"/>
      <c r="E74" s="2"/>
      <c r="F74" s="2"/>
      <c r="G74" s="6"/>
      <c r="H74" s="6"/>
      <c r="I74" s="36"/>
    </row>
    <row r="75" spans="1:9">
      <c r="A75" s="37"/>
      <c r="B75" s="38"/>
      <c r="C75" s="38"/>
      <c r="D75" s="39" t="s">
        <v>856</v>
      </c>
      <c r="E75" s="40">
        <v>2.808988764</v>
      </c>
      <c r="F75" s="41" t="s">
        <v>857</v>
      </c>
      <c r="G75" s="42">
        <v>2.34</v>
      </c>
      <c r="H75" s="39" t="s">
        <v>858</v>
      </c>
      <c r="I75" s="43">
        <v>5.15</v>
      </c>
    </row>
    <row r="76" spans="1:9">
      <c r="A76" s="44"/>
      <c r="B76" s="45"/>
      <c r="C76" s="45"/>
      <c r="D76" s="46" t="s">
        <v>859</v>
      </c>
      <c r="E76" s="47">
        <v>4.32</v>
      </c>
      <c r="F76" s="45"/>
      <c r="G76" s="48"/>
      <c r="H76" s="46" t="s">
        <v>860</v>
      </c>
      <c r="I76" s="49">
        <v>20.170000000000002</v>
      </c>
    </row>
    <row r="77" spans="1:9">
      <c r="D77" s="12"/>
      <c r="G77" s="12"/>
      <c r="H77" s="12"/>
      <c r="I77" s="13"/>
    </row>
    <row r="78" spans="1:9" ht="24.75">
      <c r="A78" s="23" t="s">
        <v>3</v>
      </c>
      <c r="B78" s="24" t="s">
        <v>4</v>
      </c>
      <c r="C78" s="24" t="s">
        <v>5</v>
      </c>
      <c r="D78" s="25" t="s">
        <v>6</v>
      </c>
      <c r="E78" s="24"/>
      <c r="F78" s="24" t="s">
        <v>850</v>
      </c>
      <c r="G78" s="25" t="s">
        <v>851</v>
      </c>
      <c r="H78" s="25" t="s">
        <v>852</v>
      </c>
      <c r="I78" s="26" t="s">
        <v>12</v>
      </c>
    </row>
    <row r="79" spans="1:9" ht="31.5">
      <c r="A79" s="27" t="s">
        <v>18</v>
      </c>
      <c r="B79" s="28" t="s">
        <v>23</v>
      </c>
      <c r="C79" s="28">
        <v>210042</v>
      </c>
      <c r="D79" s="29" t="s">
        <v>108</v>
      </c>
      <c r="E79" s="28"/>
      <c r="F79" s="28" t="s">
        <v>66</v>
      </c>
      <c r="G79" s="29">
        <v>1</v>
      </c>
      <c r="H79" s="29">
        <v>42.49</v>
      </c>
      <c r="I79" s="30">
        <v>42.49</v>
      </c>
    </row>
    <row r="80" spans="1:9">
      <c r="A80" s="31" t="s">
        <v>861</v>
      </c>
      <c r="B80" s="32" t="s">
        <v>19</v>
      </c>
      <c r="C80" s="32">
        <v>88243</v>
      </c>
      <c r="D80" s="33" t="s">
        <v>876</v>
      </c>
      <c r="E80" s="33"/>
      <c r="F80" s="32" t="s">
        <v>31</v>
      </c>
      <c r="G80" s="33">
        <v>0.16700000000000001</v>
      </c>
      <c r="H80" s="33">
        <v>20.02</v>
      </c>
      <c r="I80" s="34">
        <v>3.34</v>
      </c>
    </row>
    <row r="81" spans="1:9" ht="24.75">
      <c r="A81" s="31" t="s">
        <v>29</v>
      </c>
      <c r="B81" s="32" t="s">
        <v>19</v>
      </c>
      <c r="C81" s="32">
        <v>37558</v>
      </c>
      <c r="D81" s="33" t="s">
        <v>877</v>
      </c>
      <c r="E81" s="33"/>
      <c r="F81" s="32" t="s">
        <v>66</v>
      </c>
      <c r="G81" s="33">
        <v>1</v>
      </c>
      <c r="H81" s="33">
        <v>39.15</v>
      </c>
      <c r="I81" s="34">
        <v>39.15</v>
      </c>
    </row>
    <row r="82" spans="1:9">
      <c r="A82" s="35"/>
      <c r="B82" s="2"/>
      <c r="C82" s="2"/>
      <c r="D82" s="6"/>
      <c r="E82" s="2"/>
      <c r="F82" s="2"/>
      <c r="G82" s="6"/>
      <c r="H82" s="6"/>
      <c r="I82" s="36"/>
    </row>
    <row r="83" spans="1:9">
      <c r="A83" s="37"/>
      <c r="B83" s="38"/>
      <c r="C83" s="38"/>
      <c r="D83" s="39" t="s">
        <v>856</v>
      </c>
      <c r="E83" s="40">
        <v>1.3363150430999999</v>
      </c>
      <c r="F83" s="41" t="s">
        <v>857</v>
      </c>
      <c r="G83" s="42">
        <v>1.1100000000000001</v>
      </c>
      <c r="H83" s="39" t="s">
        <v>858</v>
      </c>
      <c r="I83" s="43">
        <v>2.4500000000000002</v>
      </c>
    </row>
    <row r="84" spans="1:9">
      <c r="A84" s="44"/>
      <c r="B84" s="45"/>
      <c r="C84" s="45"/>
      <c r="D84" s="46" t="s">
        <v>859</v>
      </c>
      <c r="E84" s="47">
        <v>11.58</v>
      </c>
      <c r="F84" s="45"/>
      <c r="G84" s="48"/>
      <c r="H84" s="46" t="s">
        <v>860</v>
      </c>
      <c r="I84" s="49">
        <v>54.07</v>
      </c>
    </row>
    <row r="85" spans="1:9">
      <c r="D85" s="12"/>
      <c r="G85" s="12"/>
      <c r="H85" s="12"/>
      <c r="I85" s="13"/>
    </row>
    <row r="86" spans="1:9" ht="24.75">
      <c r="A86" s="23" t="s">
        <v>3</v>
      </c>
      <c r="B86" s="24" t="s">
        <v>4</v>
      </c>
      <c r="C86" s="24" t="s">
        <v>5</v>
      </c>
      <c r="D86" s="25" t="s">
        <v>6</v>
      </c>
      <c r="E86" s="24"/>
      <c r="F86" s="24" t="s">
        <v>850</v>
      </c>
      <c r="G86" s="25" t="s">
        <v>851</v>
      </c>
      <c r="H86" s="25" t="s">
        <v>852</v>
      </c>
      <c r="I86" s="26" t="s">
        <v>12</v>
      </c>
    </row>
    <row r="87" spans="1:9" ht="31.5">
      <c r="A87" s="27" t="s">
        <v>18</v>
      </c>
      <c r="B87" s="28" t="s">
        <v>23</v>
      </c>
      <c r="C87" s="28">
        <v>210043</v>
      </c>
      <c r="D87" s="29" t="s">
        <v>110</v>
      </c>
      <c r="E87" s="28"/>
      <c r="F87" s="28" t="s">
        <v>66</v>
      </c>
      <c r="G87" s="29">
        <v>1</v>
      </c>
      <c r="H87" s="29">
        <v>27.63</v>
      </c>
      <c r="I87" s="30">
        <v>27.63</v>
      </c>
    </row>
    <row r="88" spans="1:9">
      <c r="A88" s="31" t="s">
        <v>861</v>
      </c>
      <c r="B88" s="32" t="s">
        <v>19</v>
      </c>
      <c r="C88" s="32">
        <v>88243</v>
      </c>
      <c r="D88" s="33" t="s">
        <v>876</v>
      </c>
      <c r="E88" s="33"/>
      <c r="F88" s="32" t="s">
        <v>31</v>
      </c>
      <c r="G88" s="33">
        <v>0.16700000000000001</v>
      </c>
      <c r="H88" s="33">
        <v>20.02</v>
      </c>
      <c r="I88" s="34">
        <v>3.34</v>
      </c>
    </row>
    <row r="89" spans="1:9" ht="24.75">
      <c r="A89" s="31" t="s">
        <v>29</v>
      </c>
      <c r="B89" s="32" t="s">
        <v>19</v>
      </c>
      <c r="C89" s="32">
        <v>37556</v>
      </c>
      <c r="D89" s="33" t="s">
        <v>878</v>
      </c>
      <c r="E89" s="33"/>
      <c r="F89" s="32" t="s">
        <v>66</v>
      </c>
      <c r="G89" s="33">
        <v>1</v>
      </c>
      <c r="H89" s="33">
        <v>24.29</v>
      </c>
      <c r="I89" s="34">
        <v>24.29</v>
      </c>
    </row>
    <row r="90" spans="1:9">
      <c r="A90" s="35"/>
      <c r="B90" s="2"/>
      <c r="C90" s="2"/>
      <c r="D90" s="6"/>
      <c r="E90" s="2"/>
      <c r="F90" s="2"/>
      <c r="G90" s="6"/>
      <c r="H90" s="6"/>
      <c r="I90" s="36"/>
    </row>
    <row r="91" spans="1:9">
      <c r="A91" s="37"/>
      <c r="B91" s="38"/>
      <c r="C91" s="38"/>
      <c r="D91" s="39" t="s">
        <v>856</v>
      </c>
      <c r="E91" s="40">
        <v>1.3363150430999999</v>
      </c>
      <c r="F91" s="41" t="s">
        <v>857</v>
      </c>
      <c r="G91" s="42">
        <v>1.1100000000000001</v>
      </c>
      <c r="H91" s="39" t="s">
        <v>858</v>
      </c>
      <c r="I91" s="43">
        <v>2.4500000000000002</v>
      </c>
    </row>
    <row r="92" spans="1:9">
      <c r="A92" s="44"/>
      <c r="B92" s="45"/>
      <c r="C92" s="45"/>
      <c r="D92" s="46" t="s">
        <v>859</v>
      </c>
      <c r="E92" s="47">
        <v>7.53</v>
      </c>
      <c r="F92" s="45"/>
      <c r="G92" s="48"/>
      <c r="H92" s="46" t="s">
        <v>860</v>
      </c>
      <c r="I92" s="49">
        <v>35.159999999999997</v>
      </c>
    </row>
    <row r="93" spans="1:9">
      <c r="D93" s="12"/>
      <c r="G93" s="12"/>
      <c r="H93" s="12"/>
      <c r="I93" s="13"/>
    </row>
    <row r="94" spans="1:9" ht="24.75">
      <c r="A94" s="23" t="s">
        <v>3</v>
      </c>
      <c r="B94" s="24" t="s">
        <v>4</v>
      </c>
      <c r="C94" s="24" t="s">
        <v>5</v>
      </c>
      <c r="D94" s="25" t="s">
        <v>6</v>
      </c>
      <c r="E94" s="24"/>
      <c r="F94" s="24" t="s">
        <v>850</v>
      </c>
      <c r="G94" s="25" t="s">
        <v>851</v>
      </c>
      <c r="H94" s="25" t="s">
        <v>852</v>
      </c>
      <c r="I94" s="26" t="s">
        <v>12</v>
      </c>
    </row>
    <row r="95" spans="1:9" ht="15.75">
      <c r="A95" s="27" t="s">
        <v>18</v>
      </c>
      <c r="B95" s="28" t="s">
        <v>23</v>
      </c>
      <c r="C95" s="28">
        <v>53</v>
      </c>
      <c r="D95" s="29" t="s">
        <v>112</v>
      </c>
      <c r="E95" s="28"/>
      <c r="F95" s="28" t="s">
        <v>66</v>
      </c>
      <c r="G95" s="29">
        <v>1</v>
      </c>
      <c r="H95" s="29">
        <v>47.9</v>
      </c>
      <c r="I95" s="30">
        <v>47.9</v>
      </c>
    </row>
    <row r="96" spans="1:9">
      <c r="A96" s="31" t="s">
        <v>29</v>
      </c>
      <c r="B96" s="106" t="s">
        <v>1289</v>
      </c>
      <c r="C96" s="32">
        <v>110492</v>
      </c>
      <c r="D96" s="33" t="s">
        <v>112</v>
      </c>
      <c r="E96" s="33"/>
      <c r="F96" s="32" t="s">
        <v>66</v>
      </c>
      <c r="G96" s="33">
        <v>1</v>
      </c>
      <c r="H96" s="33">
        <v>47.9</v>
      </c>
      <c r="I96" s="34">
        <v>47.9</v>
      </c>
    </row>
    <row r="97" spans="1:9">
      <c r="A97" s="35"/>
      <c r="B97" s="2"/>
      <c r="C97" s="2"/>
      <c r="D97" s="6"/>
      <c r="E97" s="2"/>
      <c r="F97" s="2"/>
      <c r="G97" s="6"/>
      <c r="H97" s="6"/>
      <c r="I97" s="36"/>
    </row>
    <row r="98" spans="1:9">
      <c r="A98" s="37"/>
      <c r="B98" s="38"/>
      <c r="C98" s="38"/>
      <c r="D98" s="39" t="s">
        <v>856</v>
      </c>
      <c r="E98" s="40">
        <v>0</v>
      </c>
      <c r="F98" s="41" t="s">
        <v>857</v>
      </c>
      <c r="G98" s="42">
        <v>0</v>
      </c>
      <c r="H98" s="39" t="s">
        <v>858</v>
      </c>
      <c r="I98" s="43">
        <v>0</v>
      </c>
    </row>
    <row r="99" spans="1:9">
      <c r="A99" s="44"/>
      <c r="B99" s="45"/>
      <c r="C99" s="45"/>
      <c r="D99" s="46" t="s">
        <v>859</v>
      </c>
      <c r="E99" s="47">
        <f>I99-H96</f>
        <v>13.050000000000004</v>
      </c>
      <c r="F99" s="45"/>
      <c r="G99" s="48"/>
      <c r="H99" s="46" t="s">
        <v>860</v>
      </c>
      <c r="I99" s="49">
        <v>60.95</v>
      </c>
    </row>
    <row r="100" spans="1:9">
      <c r="D100" s="12"/>
      <c r="G100" s="12"/>
      <c r="H100" s="12"/>
      <c r="I100" s="13"/>
    </row>
    <row r="101" spans="1:9" ht="24.75">
      <c r="A101" s="23" t="s">
        <v>3</v>
      </c>
      <c r="B101" s="24" t="s">
        <v>4</v>
      </c>
      <c r="C101" s="24" t="s">
        <v>5</v>
      </c>
      <c r="D101" s="25" t="s">
        <v>6</v>
      </c>
      <c r="E101" s="24"/>
      <c r="F101" s="24" t="s">
        <v>850</v>
      </c>
      <c r="G101" s="25" t="s">
        <v>851</v>
      </c>
      <c r="H101" s="25" t="s">
        <v>852</v>
      </c>
      <c r="I101" s="26" t="s">
        <v>12</v>
      </c>
    </row>
    <row r="102" spans="1:9" ht="15.75">
      <c r="A102" s="27" t="s">
        <v>18</v>
      </c>
      <c r="B102" s="28" t="s">
        <v>23</v>
      </c>
      <c r="C102" s="28">
        <v>52</v>
      </c>
      <c r="D102" s="29" t="s">
        <v>114</v>
      </c>
      <c r="E102" s="28"/>
      <c r="F102" s="28" t="s">
        <v>66</v>
      </c>
      <c r="G102" s="29">
        <v>1</v>
      </c>
      <c r="H102" s="29">
        <v>50.95</v>
      </c>
      <c r="I102" s="30">
        <v>50.95</v>
      </c>
    </row>
    <row r="103" spans="1:9">
      <c r="A103" s="31" t="s">
        <v>29</v>
      </c>
      <c r="B103" s="106" t="s">
        <v>1289</v>
      </c>
      <c r="C103" s="32">
        <v>110491</v>
      </c>
      <c r="D103" s="33" t="s">
        <v>114</v>
      </c>
      <c r="E103" s="33"/>
      <c r="F103" s="32" t="s">
        <v>66</v>
      </c>
      <c r="G103" s="33">
        <v>1</v>
      </c>
      <c r="H103" s="33">
        <v>50.95</v>
      </c>
      <c r="I103" s="34">
        <v>50.95</v>
      </c>
    </row>
    <row r="104" spans="1:9">
      <c r="A104" s="35"/>
      <c r="B104" s="2"/>
      <c r="C104" s="2"/>
      <c r="D104" s="6"/>
      <c r="E104" s="2"/>
      <c r="F104" s="2"/>
      <c r="G104" s="6"/>
      <c r="H104" s="6"/>
      <c r="I104" s="36"/>
    </row>
    <row r="105" spans="1:9">
      <c r="A105" s="37"/>
      <c r="B105" s="38"/>
      <c r="C105" s="38"/>
      <c r="D105" s="39" t="s">
        <v>856</v>
      </c>
      <c r="E105" s="40">
        <v>0</v>
      </c>
      <c r="F105" s="41" t="s">
        <v>857</v>
      </c>
      <c r="G105" s="42">
        <v>0</v>
      </c>
      <c r="H105" s="39" t="s">
        <v>858</v>
      </c>
      <c r="I105" s="43">
        <v>0</v>
      </c>
    </row>
    <row r="106" spans="1:9">
      <c r="A106" s="44"/>
      <c r="B106" s="45"/>
      <c r="C106" s="45"/>
      <c r="D106" s="46" t="s">
        <v>859</v>
      </c>
      <c r="E106" s="47">
        <f>I106-I103</f>
        <v>13.879999999999995</v>
      </c>
      <c r="F106" s="45"/>
      <c r="G106" s="48"/>
      <c r="H106" s="46" t="s">
        <v>860</v>
      </c>
      <c r="I106" s="49">
        <v>64.83</v>
      </c>
    </row>
    <row r="107" spans="1:9">
      <c r="D107" s="12"/>
      <c r="G107" s="12"/>
      <c r="H107" s="12"/>
      <c r="I107" s="13"/>
    </row>
    <row r="108" spans="1:9" ht="24.75">
      <c r="A108" s="23" t="s">
        <v>3</v>
      </c>
      <c r="B108" s="24" t="s">
        <v>4</v>
      </c>
      <c r="C108" s="24" t="s">
        <v>5</v>
      </c>
      <c r="D108" s="25" t="s">
        <v>6</v>
      </c>
      <c r="E108" s="24"/>
      <c r="F108" s="24" t="s">
        <v>850</v>
      </c>
      <c r="G108" s="25" t="s">
        <v>851</v>
      </c>
      <c r="H108" s="25" t="s">
        <v>852</v>
      </c>
      <c r="I108" s="26" t="s">
        <v>12</v>
      </c>
    </row>
    <row r="109" spans="1:9" ht="15.75">
      <c r="A109" s="27" t="s">
        <v>18</v>
      </c>
      <c r="B109" s="28" t="s">
        <v>23</v>
      </c>
      <c r="C109" s="28">
        <v>101</v>
      </c>
      <c r="D109" s="29" t="s">
        <v>120</v>
      </c>
      <c r="E109" s="28"/>
      <c r="F109" s="28" t="s">
        <v>21</v>
      </c>
      <c r="G109" s="29">
        <v>1</v>
      </c>
      <c r="H109" s="29">
        <v>1.3</v>
      </c>
      <c r="I109" s="30">
        <v>1.3</v>
      </c>
    </row>
    <row r="110" spans="1:9">
      <c r="A110" s="31" t="s">
        <v>29</v>
      </c>
      <c r="B110" s="32" t="s">
        <v>19</v>
      </c>
      <c r="C110" s="32">
        <v>6111</v>
      </c>
      <c r="D110" s="33" t="s">
        <v>879</v>
      </c>
      <c r="E110" s="33"/>
      <c r="F110" s="32" t="s">
        <v>31</v>
      </c>
      <c r="G110" s="33">
        <v>9.7000000000000003E-2</v>
      </c>
      <c r="H110" s="33">
        <v>13.45</v>
      </c>
      <c r="I110" s="34">
        <v>1.3</v>
      </c>
    </row>
    <row r="111" spans="1:9">
      <c r="A111" s="35"/>
      <c r="B111" s="2"/>
      <c r="C111" s="2"/>
      <c r="D111" s="6"/>
      <c r="E111" s="2"/>
      <c r="F111" s="2"/>
      <c r="G111" s="6"/>
      <c r="H111" s="6"/>
      <c r="I111" s="36"/>
    </row>
    <row r="112" spans="1:9">
      <c r="A112" s="37"/>
      <c r="B112" s="38"/>
      <c r="C112" s="38"/>
      <c r="D112" s="39" t="s">
        <v>856</v>
      </c>
      <c r="E112" s="40">
        <v>0.70906512489999995</v>
      </c>
      <c r="F112" s="41" t="s">
        <v>857</v>
      </c>
      <c r="G112" s="42">
        <v>0.59</v>
      </c>
      <c r="H112" s="39" t="s">
        <v>858</v>
      </c>
      <c r="I112" s="43">
        <v>1.3</v>
      </c>
    </row>
    <row r="113" spans="1:9">
      <c r="A113" s="44"/>
      <c r="B113" s="45"/>
      <c r="C113" s="45"/>
      <c r="D113" s="46" t="s">
        <v>859</v>
      </c>
      <c r="E113" s="47">
        <v>0.35</v>
      </c>
      <c r="F113" s="45"/>
      <c r="G113" s="48"/>
      <c r="H113" s="46" t="s">
        <v>860</v>
      </c>
      <c r="I113" s="49">
        <v>1.65</v>
      </c>
    </row>
    <row r="114" spans="1:9">
      <c r="D114" s="12"/>
      <c r="G114" s="12"/>
      <c r="H114" s="12"/>
      <c r="I114" s="13"/>
    </row>
    <row r="115" spans="1:9" ht="24.75">
      <c r="A115" s="23" t="s">
        <v>3</v>
      </c>
      <c r="B115" s="24" t="s">
        <v>4</v>
      </c>
      <c r="C115" s="24" t="s">
        <v>5</v>
      </c>
      <c r="D115" s="25" t="s">
        <v>6</v>
      </c>
      <c r="E115" s="24"/>
      <c r="F115" s="24" t="s">
        <v>850</v>
      </c>
      <c r="G115" s="25" t="s">
        <v>851</v>
      </c>
      <c r="H115" s="25" t="s">
        <v>852</v>
      </c>
      <c r="I115" s="26" t="s">
        <v>12</v>
      </c>
    </row>
    <row r="116" spans="1:9" ht="15.75">
      <c r="A116" s="27" t="s">
        <v>18</v>
      </c>
      <c r="B116" s="28" t="s">
        <v>23</v>
      </c>
      <c r="C116" s="28">
        <v>160723</v>
      </c>
      <c r="D116" s="29" t="s">
        <v>139</v>
      </c>
      <c r="E116" s="28"/>
      <c r="F116" s="28" t="s">
        <v>66</v>
      </c>
      <c r="G116" s="29">
        <v>1</v>
      </c>
      <c r="H116" s="29">
        <v>1856.23</v>
      </c>
      <c r="I116" s="30">
        <v>1856.23</v>
      </c>
    </row>
    <row r="117" spans="1:9">
      <c r="A117" s="31" t="s">
        <v>861</v>
      </c>
      <c r="B117" s="32" t="s">
        <v>19</v>
      </c>
      <c r="C117" s="32">
        <v>88309</v>
      </c>
      <c r="D117" s="33" t="s">
        <v>863</v>
      </c>
      <c r="E117" s="33"/>
      <c r="F117" s="32" t="s">
        <v>31</v>
      </c>
      <c r="G117" s="33">
        <v>1.91</v>
      </c>
      <c r="H117" s="33">
        <v>23</v>
      </c>
      <c r="I117" s="34">
        <v>43.93</v>
      </c>
    </row>
    <row r="118" spans="1:9">
      <c r="A118" s="31" t="s">
        <v>861</v>
      </c>
      <c r="B118" s="32" t="s">
        <v>19</v>
      </c>
      <c r="C118" s="32">
        <v>88316</v>
      </c>
      <c r="D118" s="33" t="s">
        <v>864</v>
      </c>
      <c r="E118" s="33"/>
      <c r="F118" s="32" t="s">
        <v>31</v>
      </c>
      <c r="G118" s="33">
        <v>0.95</v>
      </c>
      <c r="H118" s="33">
        <v>19.09</v>
      </c>
      <c r="I118" s="34">
        <v>18.13</v>
      </c>
    </row>
    <row r="119" spans="1:9" ht="24.75">
      <c r="A119" s="31" t="s">
        <v>29</v>
      </c>
      <c r="B119" s="32" t="s">
        <v>19</v>
      </c>
      <c r="C119" s="32">
        <v>7568</v>
      </c>
      <c r="D119" s="33" t="s">
        <v>866</v>
      </c>
      <c r="E119" s="33"/>
      <c r="F119" s="32" t="s">
        <v>66</v>
      </c>
      <c r="G119" s="33">
        <v>7.1</v>
      </c>
      <c r="H119" s="33">
        <v>1.29</v>
      </c>
      <c r="I119" s="34">
        <v>9.15</v>
      </c>
    </row>
    <row r="120" spans="1:9" ht="24.75">
      <c r="A120" s="31" t="s">
        <v>29</v>
      </c>
      <c r="B120" s="32" t="s">
        <v>19</v>
      </c>
      <c r="C120" s="32">
        <v>36888</v>
      </c>
      <c r="D120" s="33" t="s">
        <v>867</v>
      </c>
      <c r="E120" s="33"/>
      <c r="F120" s="32" t="s">
        <v>25</v>
      </c>
      <c r="G120" s="33">
        <v>10.6</v>
      </c>
      <c r="H120" s="33">
        <v>33.51</v>
      </c>
      <c r="I120" s="34">
        <v>355.2</v>
      </c>
    </row>
    <row r="121" spans="1:9" ht="24.75">
      <c r="A121" s="31" t="s">
        <v>861</v>
      </c>
      <c r="B121" s="32" t="s">
        <v>19</v>
      </c>
      <c r="C121" s="32">
        <v>90830</v>
      </c>
      <c r="D121" s="33" t="s">
        <v>868</v>
      </c>
      <c r="E121" s="33"/>
      <c r="F121" s="32" t="s">
        <v>66</v>
      </c>
      <c r="G121" s="33">
        <v>1</v>
      </c>
      <c r="H121" s="33">
        <v>182.42</v>
      </c>
      <c r="I121" s="34">
        <v>182.42</v>
      </c>
    </row>
    <row r="122" spans="1:9">
      <c r="A122" s="31" t="s">
        <v>29</v>
      </c>
      <c r="B122" s="32" t="s">
        <v>829</v>
      </c>
      <c r="C122" s="32">
        <v>632</v>
      </c>
      <c r="D122" s="33" t="s">
        <v>869</v>
      </c>
      <c r="E122" s="33"/>
      <c r="F122" s="32" t="s">
        <v>870</v>
      </c>
      <c r="G122" s="33">
        <v>2.31</v>
      </c>
      <c r="H122" s="33">
        <v>540</v>
      </c>
      <c r="I122" s="34">
        <v>1247.4000000000001</v>
      </c>
    </row>
    <row r="123" spans="1:9">
      <c r="A123" s="35"/>
      <c r="B123" s="2"/>
      <c r="C123" s="2"/>
      <c r="D123" s="6"/>
      <c r="E123" s="2"/>
      <c r="F123" s="2"/>
      <c r="G123" s="6"/>
      <c r="H123" s="6"/>
      <c r="I123" s="36"/>
    </row>
    <row r="124" spans="1:9">
      <c r="A124" s="37"/>
      <c r="B124" s="38"/>
      <c r="C124" s="38"/>
      <c r="D124" s="39" t="s">
        <v>856</v>
      </c>
      <c r="E124" s="40">
        <v>38.016799389100001</v>
      </c>
      <c r="F124" s="41" t="s">
        <v>857</v>
      </c>
      <c r="G124" s="42">
        <v>31.68</v>
      </c>
      <c r="H124" s="39" t="s">
        <v>858</v>
      </c>
      <c r="I124" s="43">
        <v>69.7</v>
      </c>
    </row>
    <row r="125" spans="1:9">
      <c r="A125" s="44"/>
      <c r="B125" s="45"/>
      <c r="C125" s="45"/>
      <c r="D125" s="46" t="s">
        <v>859</v>
      </c>
      <c r="E125" s="47">
        <v>506</v>
      </c>
      <c r="F125" s="45"/>
      <c r="G125" s="48"/>
      <c r="H125" s="46" t="s">
        <v>860</v>
      </c>
      <c r="I125" s="49">
        <v>2362.23</v>
      </c>
    </row>
    <row r="126" spans="1:9">
      <c r="D126" s="12"/>
      <c r="G126" s="12"/>
      <c r="H126" s="12"/>
      <c r="I126" s="13"/>
    </row>
    <row r="127" spans="1:9" ht="24.75">
      <c r="A127" s="23" t="s">
        <v>3</v>
      </c>
      <c r="B127" s="24" t="s">
        <v>4</v>
      </c>
      <c r="C127" s="24" t="s">
        <v>5</v>
      </c>
      <c r="D127" s="25" t="s">
        <v>6</v>
      </c>
      <c r="E127" s="24"/>
      <c r="F127" s="24" t="s">
        <v>850</v>
      </c>
      <c r="G127" s="25" t="s">
        <v>851</v>
      </c>
      <c r="H127" s="25" t="s">
        <v>852</v>
      </c>
      <c r="I127" s="26" t="s">
        <v>12</v>
      </c>
    </row>
    <row r="128" spans="1:9" ht="15.75">
      <c r="A128" s="27" t="s">
        <v>18</v>
      </c>
      <c r="B128" s="28" t="s">
        <v>23</v>
      </c>
      <c r="C128" s="28">
        <v>110473</v>
      </c>
      <c r="D128" s="29" t="s">
        <v>141</v>
      </c>
      <c r="E128" s="28"/>
      <c r="F128" s="28" t="s">
        <v>66</v>
      </c>
      <c r="G128" s="29">
        <v>1</v>
      </c>
      <c r="H128" s="29">
        <v>1789.37</v>
      </c>
      <c r="I128" s="30">
        <v>1789.37</v>
      </c>
    </row>
    <row r="129" spans="1:9" ht="24.75">
      <c r="A129" s="31" t="s">
        <v>861</v>
      </c>
      <c r="B129" s="32" t="s">
        <v>19</v>
      </c>
      <c r="C129" s="32">
        <v>91292</v>
      </c>
      <c r="D129" s="33" t="s">
        <v>880</v>
      </c>
      <c r="E129" s="33"/>
      <c r="F129" s="32" t="s">
        <v>66</v>
      </c>
      <c r="G129" s="33">
        <v>1</v>
      </c>
      <c r="H129" s="33">
        <v>385.02</v>
      </c>
      <c r="I129" s="34">
        <v>385.02</v>
      </c>
    </row>
    <row r="130" spans="1:9" ht="24.75">
      <c r="A130" s="31" t="s">
        <v>861</v>
      </c>
      <c r="B130" s="32" t="s">
        <v>19</v>
      </c>
      <c r="C130" s="32">
        <v>91304</v>
      </c>
      <c r="D130" s="33" t="s">
        <v>881</v>
      </c>
      <c r="E130" s="33"/>
      <c r="F130" s="32" t="s">
        <v>66</v>
      </c>
      <c r="G130" s="33">
        <v>1</v>
      </c>
      <c r="H130" s="33">
        <v>107.67</v>
      </c>
      <c r="I130" s="34">
        <v>107.67</v>
      </c>
    </row>
    <row r="131" spans="1:9" ht="24.75">
      <c r="A131" s="31" t="s">
        <v>861</v>
      </c>
      <c r="B131" s="32" t="s">
        <v>19</v>
      </c>
      <c r="C131" s="32">
        <v>100660</v>
      </c>
      <c r="D131" s="33" t="s">
        <v>882</v>
      </c>
      <c r="E131" s="33"/>
      <c r="F131" s="32" t="s">
        <v>25</v>
      </c>
      <c r="G131" s="33">
        <v>10.4</v>
      </c>
      <c r="H131" s="33">
        <v>11.04</v>
      </c>
      <c r="I131" s="34">
        <v>114.81</v>
      </c>
    </row>
    <row r="132" spans="1:9" ht="24.75">
      <c r="A132" s="31" t="s">
        <v>861</v>
      </c>
      <c r="B132" s="32" t="s">
        <v>19</v>
      </c>
      <c r="C132" s="32">
        <v>102152</v>
      </c>
      <c r="D132" s="33" t="s">
        <v>883</v>
      </c>
      <c r="E132" s="33"/>
      <c r="F132" s="32" t="s">
        <v>21</v>
      </c>
      <c r="G132" s="33">
        <v>0.15</v>
      </c>
      <c r="H132" s="33">
        <v>142.52000000000001</v>
      </c>
      <c r="I132" s="34">
        <v>21.37</v>
      </c>
    </row>
    <row r="133" spans="1:9">
      <c r="A133" s="31" t="s">
        <v>861</v>
      </c>
      <c r="B133" s="32" t="s">
        <v>19</v>
      </c>
      <c r="C133" s="32">
        <v>88273</v>
      </c>
      <c r="D133" s="33" t="s">
        <v>884</v>
      </c>
      <c r="E133" s="33"/>
      <c r="F133" s="32" t="s">
        <v>31</v>
      </c>
      <c r="G133" s="33">
        <v>1.5</v>
      </c>
      <c r="H133" s="33">
        <v>21.42</v>
      </c>
      <c r="I133" s="34">
        <v>32.130000000000003</v>
      </c>
    </row>
    <row r="134" spans="1:9">
      <c r="A134" s="31" t="s">
        <v>861</v>
      </c>
      <c r="B134" s="32" t="s">
        <v>551</v>
      </c>
      <c r="C134" s="32" t="s">
        <v>885</v>
      </c>
      <c r="D134" s="33" t="s">
        <v>886</v>
      </c>
      <c r="E134" s="33"/>
      <c r="F134" s="32" t="s">
        <v>66</v>
      </c>
      <c r="G134" s="33">
        <v>1</v>
      </c>
      <c r="H134" s="33">
        <v>1128.3699999999999</v>
      </c>
      <c r="I134" s="34">
        <v>1128.3699999999999</v>
      </c>
    </row>
    <row r="135" spans="1:9">
      <c r="A135" s="35"/>
      <c r="B135" s="2"/>
      <c r="C135" s="2"/>
      <c r="D135" s="6"/>
      <c r="E135" s="2"/>
      <c r="F135" s="2"/>
      <c r="G135" s="6"/>
      <c r="H135" s="6"/>
      <c r="I135" s="36"/>
    </row>
    <row r="136" spans="1:9">
      <c r="A136" s="37"/>
      <c r="B136" s="38"/>
      <c r="C136" s="38"/>
      <c r="D136" s="39" t="s">
        <v>856</v>
      </c>
      <c r="E136" s="40">
        <v>222.26135985339999</v>
      </c>
      <c r="F136" s="41" t="s">
        <v>857</v>
      </c>
      <c r="G136" s="42">
        <v>185.87</v>
      </c>
      <c r="H136" s="39" t="s">
        <v>858</v>
      </c>
      <c r="I136" s="43">
        <v>408.13</v>
      </c>
    </row>
    <row r="137" spans="1:9">
      <c r="A137" s="44"/>
      <c r="B137" s="45"/>
      <c r="C137" s="45"/>
      <c r="D137" s="46" t="s">
        <v>859</v>
      </c>
      <c r="E137" s="47">
        <v>487.78</v>
      </c>
      <c r="F137" s="45"/>
      <c r="G137" s="48"/>
      <c r="H137" s="46" t="s">
        <v>860</v>
      </c>
      <c r="I137" s="49">
        <v>2277.15</v>
      </c>
    </row>
    <row r="138" spans="1:9">
      <c r="D138" s="12"/>
      <c r="G138" s="12"/>
      <c r="H138" s="12"/>
      <c r="I138" s="13"/>
    </row>
    <row r="139" spans="1:9" ht="24.75">
      <c r="A139" s="23" t="s">
        <v>3</v>
      </c>
      <c r="B139" s="24" t="s">
        <v>4</v>
      </c>
      <c r="C139" s="24" t="s">
        <v>5</v>
      </c>
      <c r="D139" s="25" t="s">
        <v>6</v>
      </c>
      <c r="E139" s="24"/>
      <c r="F139" s="24" t="s">
        <v>850</v>
      </c>
      <c r="G139" s="25" t="s">
        <v>851</v>
      </c>
      <c r="H139" s="25" t="s">
        <v>852</v>
      </c>
      <c r="I139" s="26" t="s">
        <v>12</v>
      </c>
    </row>
    <row r="140" spans="1:9" ht="15.75">
      <c r="A140" s="27" t="s">
        <v>18</v>
      </c>
      <c r="B140" s="28" t="s">
        <v>23</v>
      </c>
      <c r="C140" s="28">
        <v>110474</v>
      </c>
      <c r="D140" s="29" t="s">
        <v>145</v>
      </c>
      <c r="E140" s="28"/>
      <c r="F140" s="28" t="s">
        <v>66</v>
      </c>
      <c r="G140" s="29">
        <v>1</v>
      </c>
      <c r="H140" s="29">
        <v>2299.7399999999998</v>
      </c>
      <c r="I140" s="30">
        <v>2299.7399999999998</v>
      </c>
    </row>
    <row r="141" spans="1:9">
      <c r="A141" s="31" t="s">
        <v>861</v>
      </c>
      <c r="B141" s="32" t="s">
        <v>551</v>
      </c>
      <c r="C141" s="32" t="s">
        <v>887</v>
      </c>
      <c r="D141" s="33" t="s">
        <v>888</v>
      </c>
      <c r="E141" s="33"/>
      <c r="F141" s="32" t="s">
        <v>66</v>
      </c>
      <c r="G141" s="33">
        <v>1</v>
      </c>
      <c r="H141" s="33">
        <v>1688.42</v>
      </c>
      <c r="I141" s="34">
        <v>1688.42</v>
      </c>
    </row>
    <row r="142" spans="1:9" ht="24.75">
      <c r="A142" s="31" t="s">
        <v>861</v>
      </c>
      <c r="B142" s="32" t="s">
        <v>19</v>
      </c>
      <c r="C142" s="32">
        <v>91292</v>
      </c>
      <c r="D142" s="33" t="s">
        <v>880</v>
      </c>
      <c r="E142" s="33"/>
      <c r="F142" s="32" t="s">
        <v>66</v>
      </c>
      <c r="G142" s="33">
        <v>1</v>
      </c>
      <c r="H142" s="33">
        <v>385.02</v>
      </c>
      <c r="I142" s="34">
        <v>385.02</v>
      </c>
    </row>
    <row r="143" spans="1:9" ht="24.75">
      <c r="A143" s="31" t="s">
        <v>861</v>
      </c>
      <c r="B143" s="32" t="s">
        <v>19</v>
      </c>
      <c r="C143" s="32">
        <v>91304</v>
      </c>
      <c r="D143" s="33" t="s">
        <v>881</v>
      </c>
      <c r="E143" s="33"/>
      <c r="F143" s="32" t="s">
        <v>66</v>
      </c>
      <c r="G143" s="33">
        <v>1</v>
      </c>
      <c r="H143" s="33">
        <v>107.67</v>
      </c>
      <c r="I143" s="34">
        <v>107.67</v>
      </c>
    </row>
    <row r="144" spans="1:9" ht="24.75">
      <c r="A144" s="31" t="s">
        <v>861</v>
      </c>
      <c r="B144" s="32" t="s">
        <v>19</v>
      </c>
      <c r="C144" s="32">
        <v>100660</v>
      </c>
      <c r="D144" s="33" t="s">
        <v>882</v>
      </c>
      <c r="E144" s="33"/>
      <c r="F144" s="32" t="s">
        <v>25</v>
      </c>
      <c r="G144" s="33">
        <v>5.9</v>
      </c>
      <c r="H144" s="33">
        <v>11.04</v>
      </c>
      <c r="I144" s="34">
        <v>65.13</v>
      </c>
    </row>
    <row r="145" spans="1:9" ht="24.75">
      <c r="A145" s="31" t="s">
        <v>861</v>
      </c>
      <c r="B145" s="32" t="s">
        <v>19</v>
      </c>
      <c r="C145" s="32">
        <v>102152</v>
      </c>
      <c r="D145" s="33" t="s">
        <v>883</v>
      </c>
      <c r="E145" s="33"/>
      <c r="F145" s="32" t="s">
        <v>21</v>
      </c>
      <c r="G145" s="33">
        <v>0.15</v>
      </c>
      <c r="H145" s="33">
        <v>142.52000000000001</v>
      </c>
      <c r="I145" s="34">
        <v>21.37</v>
      </c>
    </row>
    <row r="146" spans="1:9">
      <c r="A146" s="31" t="s">
        <v>861</v>
      </c>
      <c r="B146" s="32" t="s">
        <v>19</v>
      </c>
      <c r="C146" s="32">
        <v>88273</v>
      </c>
      <c r="D146" s="33" t="s">
        <v>884</v>
      </c>
      <c r="E146" s="33"/>
      <c r="F146" s="32" t="s">
        <v>31</v>
      </c>
      <c r="G146" s="33">
        <v>1.5</v>
      </c>
      <c r="H146" s="33">
        <v>21.42</v>
      </c>
      <c r="I146" s="34">
        <v>32.130000000000003</v>
      </c>
    </row>
    <row r="147" spans="1:9">
      <c r="A147" s="35"/>
      <c r="B147" s="2"/>
      <c r="C147" s="2"/>
      <c r="D147" s="6"/>
      <c r="E147" s="2"/>
      <c r="F147" s="2"/>
      <c r="G147" s="6"/>
      <c r="H147" s="6"/>
      <c r="I147" s="36"/>
    </row>
    <row r="148" spans="1:9">
      <c r="A148" s="37"/>
      <c r="B148" s="38"/>
      <c r="C148" s="38"/>
      <c r="D148" s="39" t="s">
        <v>856</v>
      </c>
      <c r="E148" s="40">
        <v>287.45594772890001</v>
      </c>
      <c r="F148" s="41" t="s">
        <v>857</v>
      </c>
      <c r="G148" s="42">
        <v>240.55</v>
      </c>
      <c r="H148" s="39" t="s">
        <v>858</v>
      </c>
      <c r="I148" s="43">
        <v>528.01</v>
      </c>
    </row>
    <row r="149" spans="1:9">
      <c r="A149" s="44"/>
      <c r="B149" s="45"/>
      <c r="C149" s="45"/>
      <c r="D149" s="46" t="s">
        <v>859</v>
      </c>
      <c r="E149" s="47">
        <v>626.9</v>
      </c>
      <c r="F149" s="45"/>
      <c r="G149" s="48"/>
      <c r="H149" s="46" t="s">
        <v>860</v>
      </c>
      <c r="I149" s="49">
        <v>2926.64</v>
      </c>
    </row>
    <row r="150" spans="1:9">
      <c r="D150" s="12"/>
      <c r="G150" s="12"/>
      <c r="H150" s="12"/>
      <c r="I150" s="13"/>
    </row>
    <row r="151" spans="1:9" s="131" customFormat="1" ht="24.75">
      <c r="A151" s="132" t="s">
        <v>3</v>
      </c>
      <c r="B151" s="133" t="s">
        <v>4</v>
      </c>
      <c r="C151" s="133" t="s">
        <v>5</v>
      </c>
      <c r="D151" s="134" t="s">
        <v>6</v>
      </c>
      <c r="E151" s="133"/>
      <c r="F151" s="133" t="s">
        <v>850</v>
      </c>
      <c r="G151" s="134" t="s">
        <v>851</v>
      </c>
      <c r="H151" s="134" t="s">
        <v>852</v>
      </c>
      <c r="I151" s="135" t="s">
        <v>12</v>
      </c>
    </row>
    <row r="152" spans="1:9" s="131" customFormat="1" ht="31.5">
      <c r="A152" s="136" t="s">
        <v>18</v>
      </c>
      <c r="B152" s="137" t="s">
        <v>23</v>
      </c>
      <c r="C152" s="137">
        <v>12</v>
      </c>
      <c r="D152" s="138" t="s">
        <v>147</v>
      </c>
      <c r="E152" s="137"/>
      <c r="F152" s="137" t="s">
        <v>66</v>
      </c>
      <c r="G152" s="128">
        <v>1</v>
      </c>
      <c r="H152" s="128">
        <v>2160.08</v>
      </c>
      <c r="I152" s="129">
        <v>2160.08</v>
      </c>
    </row>
    <row r="153" spans="1:9" s="131" customFormat="1" ht="15" customHeight="1">
      <c r="A153" s="139" t="s">
        <v>861</v>
      </c>
      <c r="B153" s="140" t="s">
        <v>19</v>
      </c>
      <c r="C153" s="140">
        <v>88309</v>
      </c>
      <c r="D153" s="141" t="s">
        <v>863</v>
      </c>
      <c r="E153" s="141"/>
      <c r="F153" s="140" t="s">
        <v>31</v>
      </c>
      <c r="G153" s="141">
        <v>1.99</v>
      </c>
      <c r="H153" s="141">
        <v>23</v>
      </c>
      <c r="I153" s="142">
        <v>45.77</v>
      </c>
    </row>
    <row r="154" spans="1:9" s="131" customFormat="1" ht="15" customHeight="1">
      <c r="A154" s="139" t="s">
        <v>861</v>
      </c>
      <c r="B154" s="140" t="s">
        <v>19</v>
      </c>
      <c r="C154" s="140">
        <v>88316</v>
      </c>
      <c r="D154" s="141" t="s">
        <v>864</v>
      </c>
      <c r="E154" s="141"/>
      <c r="F154" s="140" t="s">
        <v>31</v>
      </c>
      <c r="G154" s="141">
        <v>0.99</v>
      </c>
      <c r="H154" s="141">
        <v>19.09</v>
      </c>
      <c r="I154" s="142">
        <v>18.89</v>
      </c>
    </row>
    <row r="155" spans="1:9" s="131" customFormat="1" ht="15" customHeight="1">
      <c r="A155" s="139" t="s">
        <v>861</v>
      </c>
      <c r="B155" s="140" t="s">
        <v>19</v>
      </c>
      <c r="C155" s="140">
        <v>88325</v>
      </c>
      <c r="D155" s="141" t="s">
        <v>889</v>
      </c>
      <c r="E155" s="141"/>
      <c r="F155" s="140" t="s">
        <v>31</v>
      </c>
      <c r="G155" s="141">
        <v>0.79</v>
      </c>
      <c r="H155" s="141">
        <v>20.76</v>
      </c>
      <c r="I155" s="142">
        <v>16.399999999999999</v>
      </c>
    </row>
    <row r="156" spans="1:9" s="131" customFormat="1" ht="24.75" customHeight="1">
      <c r="A156" s="139" t="s">
        <v>861</v>
      </c>
      <c r="B156" s="140" t="s">
        <v>19</v>
      </c>
      <c r="C156" s="140">
        <v>102152</v>
      </c>
      <c r="D156" s="141" t="s">
        <v>883</v>
      </c>
      <c r="E156" s="141"/>
      <c r="F156" s="140" t="s">
        <v>21</v>
      </c>
      <c r="G156" s="141">
        <v>0.55000000000000004</v>
      </c>
      <c r="H156" s="141">
        <v>142.52000000000001</v>
      </c>
      <c r="I156" s="142">
        <v>78.38</v>
      </c>
    </row>
    <row r="157" spans="1:9" s="131" customFormat="1">
      <c r="A157" s="139" t="s">
        <v>29</v>
      </c>
      <c r="B157" s="140" t="s">
        <v>19</v>
      </c>
      <c r="C157" s="140">
        <v>7164</v>
      </c>
      <c r="D157" s="141" t="s">
        <v>1292</v>
      </c>
      <c r="E157" s="141"/>
      <c r="F157" s="140" t="s">
        <v>21</v>
      </c>
      <c r="G157" s="141">
        <v>0.55000000000000004</v>
      </c>
      <c r="H157" s="141">
        <v>29.36</v>
      </c>
      <c r="I157" s="142">
        <v>16.14</v>
      </c>
    </row>
    <row r="158" spans="1:9" s="131" customFormat="1">
      <c r="A158" s="139" t="s">
        <v>29</v>
      </c>
      <c r="B158" s="140" t="s">
        <v>829</v>
      </c>
      <c r="C158" s="140">
        <v>632</v>
      </c>
      <c r="D158" s="141" t="s">
        <v>869</v>
      </c>
      <c r="E158" s="141"/>
      <c r="F158" s="140" t="s">
        <v>870</v>
      </c>
      <c r="G158" s="141">
        <v>3.6749999999999998</v>
      </c>
      <c r="H158" s="141">
        <v>540</v>
      </c>
      <c r="I158" s="142">
        <v>1984.5</v>
      </c>
    </row>
    <row r="159" spans="1:9" s="131" customFormat="1">
      <c r="A159" s="143"/>
      <c r="B159" s="144"/>
      <c r="C159" s="144"/>
      <c r="D159" s="145"/>
      <c r="E159" s="144"/>
      <c r="F159" s="145"/>
      <c r="G159" s="144"/>
      <c r="H159" s="145"/>
      <c r="I159" s="146"/>
    </row>
    <row r="160" spans="1:9" s="131" customFormat="1">
      <c r="A160" s="147"/>
      <c r="B160" s="148"/>
      <c r="C160" s="148"/>
      <c r="D160" s="149" t="s">
        <v>856</v>
      </c>
      <c r="E160" s="150">
        <v>38.502236282299997</v>
      </c>
      <c r="F160" s="151" t="s">
        <v>857</v>
      </c>
      <c r="G160" s="152">
        <v>32.090000000000003</v>
      </c>
      <c r="H160" s="149" t="s">
        <v>858</v>
      </c>
      <c r="I160" s="153">
        <v>70.59</v>
      </c>
    </row>
    <row r="161" spans="1:9" s="131" customFormat="1">
      <c r="A161" s="154"/>
      <c r="B161" s="155"/>
      <c r="C161" s="155"/>
      <c r="D161" s="156" t="s">
        <v>859</v>
      </c>
      <c r="E161" s="157">
        <v>588.83000000000004</v>
      </c>
      <c r="F161" s="155"/>
      <c r="G161" s="158"/>
      <c r="H161" s="156" t="s">
        <v>860</v>
      </c>
      <c r="I161" s="159">
        <v>2748.91</v>
      </c>
    </row>
    <row r="162" spans="1:9">
      <c r="D162" s="12"/>
      <c r="G162" s="12"/>
      <c r="H162" s="12"/>
      <c r="I162" s="13"/>
    </row>
    <row r="163" spans="1:9" ht="24.75">
      <c r="A163" s="23" t="s">
        <v>3</v>
      </c>
      <c r="B163" s="24" t="s">
        <v>4</v>
      </c>
      <c r="C163" s="24" t="s">
        <v>5</v>
      </c>
      <c r="D163" s="25" t="s">
        <v>6</v>
      </c>
      <c r="E163" s="24"/>
      <c r="F163" s="24" t="s">
        <v>850</v>
      </c>
      <c r="G163" s="25" t="s">
        <v>851</v>
      </c>
      <c r="H163" s="25" t="s">
        <v>852</v>
      </c>
      <c r="I163" s="26" t="s">
        <v>12</v>
      </c>
    </row>
    <row r="164" spans="1:9" ht="31.5">
      <c r="A164" s="27" t="s">
        <v>18</v>
      </c>
      <c r="B164" s="28" t="s">
        <v>23</v>
      </c>
      <c r="C164" s="28">
        <v>110475</v>
      </c>
      <c r="D164" s="29" t="s">
        <v>164</v>
      </c>
      <c r="E164" s="28"/>
      <c r="F164" s="28" t="s">
        <v>48</v>
      </c>
      <c r="G164" s="29">
        <v>1</v>
      </c>
      <c r="H164" s="29">
        <v>102.9</v>
      </c>
      <c r="I164" s="30">
        <f>I165+I166+I167+I168</f>
        <v>102.9</v>
      </c>
    </row>
    <row r="165" spans="1:9">
      <c r="A165" s="31" t="s">
        <v>29</v>
      </c>
      <c r="B165" s="106" t="s">
        <v>1289</v>
      </c>
      <c r="C165" s="32">
        <v>110476</v>
      </c>
      <c r="D165" s="33" t="s">
        <v>890</v>
      </c>
      <c r="E165" s="33"/>
      <c r="F165" s="32" t="s">
        <v>66</v>
      </c>
      <c r="G165" s="33">
        <v>1</v>
      </c>
      <c r="H165" s="33">
        <v>3.81</v>
      </c>
      <c r="I165" s="34">
        <v>4.38</v>
      </c>
    </row>
    <row r="166" spans="1:9">
      <c r="A166" s="31" t="s">
        <v>861</v>
      </c>
      <c r="B166" s="32" t="s">
        <v>19</v>
      </c>
      <c r="C166" s="32">
        <v>88309</v>
      </c>
      <c r="D166" s="33" t="s">
        <v>863</v>
      </c>
      <c r="E166" s="33"/>
      <c r="F166" s="32" t="s">
        <v>31</v>
      </c>
      <c r="G166" s="33">
        <v>0.5</v>
      </c>
      <c r="H166" s="33">
        <v>23</v>
      </c>
      <c r="I166" s="34">
        <v>11.5</v>
      </c>
    </row>
    <row r="167" spans="1:9">
      <c r="A167" s="31" t="s">
        <v>861</v>
      </c>
      <c r="B167" s="32" t="s">
        <v>19</v>
      </c>
      <c r="C167" s="32">
        <v>88316</v>
      </c>
      <c r="D167" s="33" t="s">
        <v>864</v>
      </c>
      <c r="E167" s="33"/>
      <c r="F167" s="32" t="s">
        <v>31</v>
      </c>
      <c r="G167" s="33">
        <v>0.5</v>
      </c>
      <c r="H167" s="33">
        <v>19.09</v>
      </c>
      <c r="I167" s="34">
        <v>9.5399999999999991</v>
      </c>
    </row>
    <row r="168" spans="1:9" ht="24.75">
      <c r="A168" s="31" t="s">
        <v>861</v>
      </c>
      <c r="B168" s="32" t="s">
        <v>19</v>
      </c>
      <c r="C168" s="32">
        <v>88629</v>
      </c>
      <c r="D168" s="33" t="s">
        <v>891</v>
      </c>
      <c r="E168" s="33"/>
      <c r="F168" s="32" t="s">
        <v>48</v>
      </c>
      <c r="G168" s="33">
        <v>0.12</v>
      </c>
      <c r="H168" s="33">
        <v>645.74</v>
      </c>
      <c r="I168" s="34">
        <v>77.48</v>
      </c>
    </row>
    <row r="169" spans="1:9">
      <c r="A169" s="35"/>
      <c r="B169" s="2"/>
      <c r="C169" s="2"/>
      <c r="D169" s="6"/>
      <c r="E169" s="2"/>
      <c r="F169" s="2"/>
      <c r="G169" s="6"/>
      <c r="H169" s="6"/>
      <c r="I169" s="36"/>
    </row>
    <row r="170" spans="1:9">
      <c r="A170" s="37"/>
      <c r="B170" s="38"/>
      <c r="C170" s="38"/>
      <c r="D170" s="39" t="s">
        <v>856</v>
      </c>
      <c r="E170" s="40">
        <v>16.2266826661</v>
      </c>
      <c r="F170" s="41" t="s">
        <v>857</v>
      </c>
      <c r="G170" s="42">
        <v>13.52</v>
      </c>
      <c r="H170" s="39" t="s">
        <v>858</v>
      </c>
      <c r="I170" s="43">
        <v>29.75</v>
      </c>
    </row>
    <row r="171" spans="1:9">
      <c r="A171" s="44"/>
      <c r="B171" s="45"/>
      <c r="C171" s="45"/>
      <c r="D171" s="46" t="s">
        <v>859</v>
      </c>
      <c r="E171" s="47">
        <f>I171-I164</f>
        <v>27.259999999999991</v>
      </c>
      <c r="F171" s="45"/>
      <c r="G171" s="48"/>
      <c r="H171" s="46" t="s">
        <v>860</v>
      </c>
      <c r="I171" s="49">
        <v>130.16</v>
      </c>
    </row>
    <row r="172" spans="1:9">
      <c r="D172" s="12"/>
      <c r="G172" s="12"/>
      <c r="H172" s="12"/>
      <c r="I172" s="13"/>
    </row>
    <row r="173" spans="1:9" ht="24.75">
      <c r="A173" s="23" t="s">
        <v>3</v>
      </c>
      <c r="B173" s="24" t="s">
        <v>4</v>
      </c>
      <c r="C173" s="24" t="s">
        <v>5</v>
      </c>
      <c r="D173" s="25" t="s">
        <v>6</v>
      </c>
      <c r="E173" s="24"/>
      <c r="F173" s="24" t="s">
        <v>850</v>
      </c>
      <c r="G173" s="25" t="s">
        <v>851</v>
      </c>
      <c r="H173" s="25" t="s">
        <v>852</v>
      </c>
      <c r="I173" s="26" t="s">
        <v>12</v>
      </c>
    </row>
    <row r="174" spans="1:9" ht="15.75">
      <c r="A174" s="27" t="s">
        <v>18</v>
      </c>
      <c r="B174" s="28" t="s">
        <v>23</v>
      </c>
      <c r="C174" s="28">
        <v>38</v>
      </c>
      <c r="D174" s="29" t="s">
        <v>195</v>
      </c>
      <c r="E174" s="28"/>
      <c r="F174" s="28" t="s">
        <v>21</v>
      </c>
      <c r="G174" s="29">
        <v>1</v>
      </c>
      <c r="H174" s="29">
        <v>47.61</v>
      </c>
      <c r="I174" s="30">
        <v>47.61</v>
      </c>
    </row>
    <row r="175" spans="1:9">
      <c r="A175" s="31" t="s">
        <v>29</v>
      </c>
      <c r="B175" s="32" t="s">
        <v>19</v>
      </c>
      <c r="C175" s="32">
        <v>34780</v>
      </c>
      <c r="D175" s="33" t="s">
        <v>892</v>
      </c>
      <c r="E175" s="33"/>
      <c r="F175" s="32" t="s">
        <v>31</v>
      </c>
      <c r="G175" s="33">
        <v>0.44500000000000001</v>
      </c>
      <c r="H175" s="33">
        <v>107.01</v>
      </c>
      <c r="I175" s="34">
        <v>47.61</v>
      </c>
    </row>
    <row r="176" spans="1:9">
      <c r="A176" s="35"/>
      <c r="B176" s="2"/>
      <c r="C176" s="2"/>
      <c r="D176" s="6"/>
      <c r="E176" s="2"/>
      <c r="F176" s="2"/>
      <c r="G176" s="6"/>
      <c r="H176" s="6"/>
      <c r="I176" s="36"/>
    </row>
    <row r="177" spans="1:9">
      <c r="A177" s="37"/>
      <c r="B177" s="38"/>
      <c r="C177" s="38"/>
      <c r="D177" s="39" t="s">
        <v>856</v>
      </c>
      <c r="E177" s="40">
        <v>25.9681466129</v>
      </c>
      <c r="F177" s="41" t="s">
        <v>857</v>
      </c>
      <c r="G177" s="42">
        <v>21.64</v>
      </c>
      <c r="H177" s="39" t="s">
        <v>858</v>
      </c>
      <c r="I177" s="43">
        <v>47.61</v>
      </c>
    </row>
    <row r="178" spans="1:9">
      <c r="A178" s="44"/>
      <c r="B178" s="45"/>
      <c r="C178" s="45"/>
      <c r="D178" s="46" t="s">
        <v>859</v>
      </c>
      <c r="E178" s="47">
        <v>12.97</v>
      </c>
      <c r="F178" s="45"/>
      <c r="G178" s="48"/>
      <c r="H178" s="46" t="s">
        <v>860</v>
      </c>
      <c r="I178" s="49">
        <v>60.58</v>
      </c>
    </row>
    <row r="179" spans="1:9">
      <c r="D179" s="12"/>
      <c r="G179" s="12"/>
      <c r="H179" s="12"/>
      <c r="I179" s="13"/>
    </row>
    <row r="180" spans="1:9" ht="24.75">
      <c r="A180" s="23" t="s">
        <v>3</v>
      </c>
      <c r="B180" s="24" t="s">
        <v>4</v>
      </c>
      <c r="C180" s="24" t="s">
        <v>5</v>
      </c>
      <c r="D180" s="25" t="s">
        <v>6</v>
      </c>
      <c r="E180" s="24"/>
      <c r="F180" s="24" t="s">
        <v>850</v>
      </c>
      <c r="G180" s="25" t="s">
        <v>851</v>
      </c>
      <c r="H180" s="25" t="s">
        <v>852</v>
      </c>
      <c r="I180" s="26" t="s">
        <v>12</v>
      </c>
    </row>
    <row r="181" spans="1:9" ht="15.75">
      <c r="A181" s="27" t="s">
        <v>18</v>
      </c>
      <c r="B181" s="28" t="s">
        <v>23</v>
      </c>
      <c r="C181" s="28">
        <v>600</v>
      </c>
      <c r="D181" s="29" t="s">
        <v>197</v>
      </c>
      <c r="E181" s="28"/>
      <c r="F181" s="28" t="s">
        <v>21</v>
      </c>
      <c r="G181" s="29">
        <v>1</v>
      </c>
      <c r="H181" s="29">
        <v>47.61</v>
      </c>
      <c r="I181" s="30">
        <v>47.61</v>
      </c>
    </row>
    <row r="182" spans="1:9">
      <c r="A182" s="31" t="s">
        <v>29</v>
      </c>
      <c r="B182" s="32" t="s">
        <v>19</v>
      </c>
      <c r="C182" s="32">
        <v>34780</v>
      </c>
      <c r="D182" s="33" t="s">
        <v>892</v>
      </c>
      <c r="E182" s="33"/>
      <c r="F182" s="32" t="s">
        <v>31</v>
      </c>
      <c r="G182" s="33">
        <v>0.44500000000000001</v>
      </c>
      <c r="H182" s="33">
        <v>107.01</v>
      </c>
      <c r="I182" s="34">
        <v>47.61</v>
      </c>
    </row>
    <row r="183" spans="1:9">
      <c r="A183" s="35"/>
      <c r="B183" s="2"/>
      <c r="C183" s="2"/>
      <c r="D183" s="6"/>
      <c r="E183" s="2"/>
      <c r="F183" s="2"/>
      <c r="G183" s="6"/>
      <c r="H183" s="6"/>
      <c r="I183" s="36"/>
    </row>
    <row r="184" spans="1:9">
      <c r="A184" s="37"/>
      <c r="B184" s="38"/>
      <c r="C184" s="38"/>
      <c r="D184" s="39" t="s">
        <v>856</v>
      </c>
      <c r="E184" s="40">
        <v>25.9681466129</v>
      </c>
      <c r="F184" s="41" t="s">
        <v>857</v>
      </c>
      <c r="G184" s="42">
        <v>21.64</v>
      </c>
      <c r="H184" s="39" t="s">
        <v>858</v>
      </c>
      <c r="I184" s="43">
        <v>47.61</v>
      </c>
    </row>
    <row r="185" spans="1:9">
      <c r="A185" s="44"/>
      <c r="B185" s="45"/>
      <c r="C185" s="45"/>
      <c r="D185" s="46" t="s">
        <v>859</v>
      </c>
      <c r="E185" s="47">
        <v>12.97</v>
      </c>
      <c r="F185" s="45"/>
      <c r="G185" s="48"/>
      <c r="H185" s="46" t="s">
        <v>860</v>
      </c>
      <c r="I185" s="49">
        <v>60.58</v>
      </c>
    </row>
    <row r="186" spans="1:9">
      <c r="D186" s="12"/>
      <c r="G186" s="12"/>
      <c r="H186" s="12"/>
      <c r="I186" s="13"/>
    </row>
    <row r="187" spans="1:9" ht="24.75">
      <c r="A187" s="23" t="s">
        <v>3</v>
      </c>
      <c r="B187" s="24" t="s">
        <v>4</v>
      </c>
      <c r="C187" s="24" t="s">
        <v>5</v>
      </c>
      <c r="D187" s="25" t="s">
        <v>6</v>
      </c>
      <c r="E187" s="24"/>
      <c r="F187" s="24" t="s">
        <v>850</v>
      </c>
      <c r="G187" s="25" t="s">
        <v>851</v>
      </c>
      <c r="H187" s="25" t="s">
        <v>852</v>
      </c>
      <c r="I187" s="26" t="s">
        <v>12</v>
      </c>
    </row>
    <row r="188" spans="1:9" ht="15.75">
      <c r="A188" s="27" t="s">
        <v>18</v>
      </c>
      <c r="B188" s="28" t="s">
        <v>23</v>
      </c>
      <c r="C188" s="28">
        <v>160676</v>
      </c>
      <c r="D188" s="29" t="s">
        <v>200</v>
      </c>
      <c r="E188" s="28"/>
      <c r="F188" s="28" t="s">
        <v>25</v>
      </c>
      <c r="G188" s="29">
        <v>1</v>
      </c>
      <c r="H188" s="29">
        <v>49.05</v>
      </c>
      <c r="I188" s="30">
        <v>49.05</v>
      </c>
    </row>
    <row r="189" spans="1:9">
      <c r="A189" s="31" t="s">
        <v>861</v>
      </c>
      <c r="B189" s="32" t="s">
        <v>19</v>
      </c>
      <c r="C189" s="32">
        <v>100306</v>
      </c>
      <c r="D189" s="33" t="s">
        <v>893</v>
      </c>
      <c r="E189" s="33"/>
      <c r="F189" s="32" t="s">
        <v>31</v>
      </c>
      <c r="G189" s="33">
        <v>0.44500000000000001</v>
      </c>
      <c r="H189" s="33">
        <v>110.23</v>
      </c>
      <c r="I189" s="34">
        <v>49.05</v>
      </c>
    </row>
    <row r="190" spans="1:9">
      <c r="A190" s="35"/>
      <c r="B190" s="2"/>
      <c r="C190" s="2"/>
      <c r="D190" s="6"/>
      <c r="E190" s="2"/>
      <c r="F190" s="2"/>
      <c r="G190" s="6"/>
      <c r="H190" s="6"/>
      <c r="I190" s="36"/>
    </row>
    <row r="191" spans="1:9">
      <c r="A191" s="37"/>
      <c r="B191" s="38"/>
      <c r="C191" s="38"/>
      <c r="D191" s="39" t="s">
        <v>856</v>
      </c>
      <c r="E191" s="40">
        <v>26.284498745499999</v>
      </c>
      <c r="F191" s="41" t="s">
        <v>857</v>
      </c>
      <c r="G191" s="42">
        <v>21.91</v>
      </c>
      <c r="H191" s="39" t="s">
        <v>858</v>
      </c>
      <c r="I191" s="43">
        <v>48.19</v>
      </c>
    </row>
    <row r="192" spans="1:9">
      <c r="A192" s="44"/>
      <c r="B192" s="45"/>
      <c r="C192" s="45"/>
      <c r="D192" s="46" t="s">
        <v>859</v>
      </c>
      <c r="E192" s="47">
        <v>13.37</v>
      </c>
      <c r="F192" s="45"/>
      <c r="G192" s="48"/>
      <c r="H192" s="46" t="s">
        <v>860</v>
      </c>
      <c r="I192" s="49">
        <v>62.42</v>
      </c>
    </row>
    <row r="193" spans="1:9">
      <c r="D193" s="12"/>
      <c r="G193" s="12"/>
      <c r="H193" s="12"/>
      <c r="I193" s="13"/>
    </row>
    <row r="194" spans="1:9" ht="24.75">
      <c r="A194" s="23" t="s">
        <v>3</v>
      </c>
      <c r="B194" s="24" t="s">
        <v>4</v>
      </c>
      <c r="C194" s="24" t="s">
        <v>5</v>
      </c>
      <c r="D194" s="25" t="s">
        <v>6</v>
      </c>
      <c r="E194" s="24"/>
      <c r="F194" s="24" t="s">
        <v>850</v>
      </c>
      <c r="G194" s="25" t="s">
        <v>851</v>
      </c>
      <c r="H194" s="25" t="s">
        <v>852</v>
      </c>
      <c r="I194" s="26" t="s">
        <v>12</v>
      </c>
    </row>
    <row r="195" spans="1:9" ht="15.75">
      <c r="A195" s="27" t="s">
        <v>18</v>
      </c>
      <c r="B195" s="28" t="s">
        <v>23</v>
      </c>
      <c r="C195" s="28">
        <v>210054</v>
      </c>
      <c r="D195" s="128" t="s">
        <v>1293</v>
      </c>
      <c r="E195" s="28"/>
      <c r="F195" s="28" t="s">
        <v>21</v>
      </c>
      <c r="G195" s="29">
        <v>1</v>
      </c>
      <c r="H195" s="29">
        <v>47.61</v>
      </c>
      <c r="I195" s="30">
        <v>47.61</v>
      </c>
    </row>
    <row r="196" spans="1:9">
      <c r="A196" s="31" t="s">
        <v>29</v>
      </c>
      <c r="B196" s="32" t="s">
        <v>19</v>
      </c>
      <c r="C196" s="32">
        <v>34780</v>
      </c>
      <c r="D196" s="33" t="s">
        <v>892</v>
      </c>
      <c r="E196" s="33"/>
      <c r="F196" s="32" t="s">
        <v>31</v>
      </c>
      <c r="G196" s="33">
        <v>0.44500000000000001</v>
      </c>
      <c r="H196" s="33">
        <v>107.01</v>
      </c>
      <c r="I196" s="34">
        <v>47.61</v>
      </c>
    </row>
    <row r="197" spans="1:9">
      <c r="A197" s="35"/>
      <c r="B197" s="2"/>
      <c r="C197" s="2"/>
      <c r="D197" s="6"/>
      <c r="E197" s="2"/>
      <c r="F197" s="2"/>
      <c r="G197" s="6"/>
      <c r="H197" s="6"/>
      <c r="I197" s="36"/>
    </row>
    <row r="198" spans="1:9">
      <c r="A198" s="37"/>
      <c r="B198" s="38"/>
      <c r="C198" s="38"/>
      <c r="D198" s="39" t="s">
        <v>856</v>
      </c>
      <c r="E198" s="40">
        <v>25.9681466129</v>
      </c>
      <c r="F198" s="41" t="s">
        <v>857</v>
      </c>
      <c r="G198" s="42">
        <v>21.64</v>
      </c>
      <c r="H198" s="39" t="s">
        <v>858</v>
      </c>
      <c r="I198" s="43">
        <v>47.61</v>
      </c>
    </row>
    <row r="199" spans="1:9">
      <c r="A199" s="44"/>
      <c r="B199" s="45"/>
      <c r="C199" s="45"/>
      <c r="D199" s="46" t="s">
        <v>859</v>
      </c>
      <c r="E199" s="47">
        <v>12.97</v>
      </c>
      <c r="F199" s="45"/>
      <c r="G199" s="48"/>
      <c r="H199" s="46" t="s">
        <v>860</v>
      </c>
      <c r="I199" s="49">
        <v>60.58</v>
      </c>
    </row>
    <row r="200" spans="1:9">
      <c r="D200" s="12"/>
      <c r="G200" s="12"/>
      <c r="H200" s="12"/>
      <c r="I200" s="13"/>
    </row>
    <row r="201" spans="1:9" ht="24.75">
      <c r="A201" s="23" t="s">
        <v>3</v>
      </c>
      <c r="B201" s="24" t="s">
        <v>4</v>
      </c>
      <c r="C201" s="24" t="s">
        <v>5</v>
      </c>
      <c r="D201" s="25" t="s">
        <v>6</v>
      </c>
      <c r="E201" s="24"/>
      <c r="F201" s="24" t="s">
        <v>850</v>
      </c>
      <c r="G201" s="25" t="s">
        <v>851</v>
      </c>
      <c r="H201" s="25" t="s">
        <v>852</v>
      </c>
      <c r="I201" s="26" t="s">
        <v>12</v>
      </c>
    </row>
    <row r="202" spans="1:9" ht="15.75">
      <c r="A202" s="27" t="s">
        <v>18</v>
      </c>
      <c r="B202" s="28" t="s">
        <v>23</v>
      </c>
      <c r="C202" s="28">
        <v>160710</v>
      </c>
      <c r="D202" s="29" t="s">
        <v>211</v>
      </c>
      <c r="E202" s="28"/>
      <c r="F202" s="28" t="s">
        <v>66</v>
      </c>
      <c r="G202" s="29">
        <v>1</v>
      </c>
      <c r="H202" s="29">
        <v>15.55</v>
      </c>
      <c r="I202" s="30">
        <v>15.55</v>
      </c>
    </row>
    <row r="203" spans="1:9">
      <c r="A203" s="31" t="s">
        <v>861</v>
      </c>
      <c r="B203" s="32" t="s">
        <v>19</v>
      </c>
      <c r="C203" s="32">
        <v>88248</v>
      </c>
      <c r="D203" s="33" t="s">
        <v>894</v>
      </c>
      <c r="E203" s="33"/>
      <c r="F203" s="32" t="s">
        <v>31</v>
      </c>
      <c r="G203" s="33">
        <v>0.55649999999999999</v>
      </c>
      <c r="H203" s="33">
        <v>21.31</v>
      </c>
      <c r="I203" s="34">
        <v>11.85</v>
      </c>
    </row>
    <row r="204" spans="1:9">
      <c r="A204" s="31" t="s">
        <v>861</v>
      </c>
      <c r="B204" s="32" t="s">
        <v>19</v>
      </c>
      <c r="C204" s="32">
        <v>88267</v>
      </c>
      <c r="D204" s="33" t="s">
        <v>895</v>
      </c>
      <c r="E204" s="33"/>
      <c r="F204" s="32" t="s">
        <v>31</v>
      </c>
      <c r="G204" s="33">
        <v>0.1525</v>
      </c>
      <c r="H204" s="33">
        <v>24.28</v>
      </c>
      <c r="I204" s="34">
        <v>3.7</v>
      </c>
    </row>
    <row r="205" spans="1:9">
      <c r="A205" s="35"/>
      <c r="B205" s="2"/>
      <c r="C205" s="2"/>
      <c r="D205" s="6"/>
      <c r="E205" s="2"/>
      <c r="F205" s="2"/>
      <c r="G205" s="6"/>
      <c r="H205" s="6"/>
      <c r="I205" s="36"/>
    </row>
    <row r="206" spans="1:9">
      <c r="A206" s="37"/>
      <c r="B206" s="38"/>
      <c r="C206" s="38"/>
      <c r="D206" s="39" t="s">
        <v>856</v>
      </c>
      <c r="E206" s="40">
        <v>6.610668703</v>
      </c>
      <c r="F206" s="41" t="s">
        <v>857</v>
      </c>
      <c r="G206" s="42">
        <v>5.51</v>
      </c>
      <c r="H206" s="39" t="s">
        <v>858</v>
      </c>
      <c r="I206" s="43">
        <v>12.12</v>
      </c>
    </row>
    <row r="207" spans="1:9">
      <c r="A207" s="44"/>
      <c r="B207" s="45"/>
      <c r="C207" s="45"/>
      <c r="D207" s="46" t="s">
        <v>859</v>
      </c>
      <c r="E207" s="47">
        <v>4.2300000000000004</v>
      </c>
      <c r="F207" s="45"/>
      <c r="G207" s="48"/>
      <c r="H207" s="46" t="s">
        <v>860</v>
      </c>
      <c r="I207" s="49">
        <v>19.78</v>
      </c>
    </row>
    <row r="208" spans="1:9">
      <c r="D208" s="12"/>
      <c r="G208" s="12"/>
      <c r="H208" s="12"/>
      <c r="I208" s="13"/>
    </row>
    <row r="209" spans="1:9" ht="24.75">
      <c r="A209" s="23" t="s">
        <v>3</v>
      </c>
      <c r="B209" s="24" t="s">
        <v>4</v>
      </c>
      <c r="C209" s="24" t="s">
        <v>5</v>
      </c>
      <c r="D209" s="25" t="s">
        <v>6</v>
      </c>
      <c r="E209" s="24"/>
      <c r="F209" s="24" t="s">
        <v>850</v>
      </c>
      <c r="G209" s="25" t="s">
        <v>851</v>
      </c>
      <c r="H209" s="25" t="s">
        <v>852</v>
      </c>
      <c r="I209" s="26" t="s">
        <v>12</v>
      </c>
    </row>
    <row r="210" spans="1:9" ht="31.5">
      <c r="A210" s="27" t="s">
        <v>18</v>
      </c>
      <c r="B210" s="28" t="s">
        <v>23</v>
      </c>
      <c r="C210" s="28">
        <v>160722</v>
      </c>
      <c r="D210" s="29" t="s">
        <v>217</v>
      </c>
      <c r="E210" s="28"/>
      <c r="F210" s="28" t="s">
        <v>66</v>
      </c>
      <c r="G210" s="29">
        <v>1</v>
      </c>
      <c r="H210" s="29">
        <v>2178.94</v>
      </c>
      <c r="I210" s="30">
        <v>2178.94</v>
      </c>
    </row>
    <row r="211" spans="1:9">
      <c r="A211" s="31" t="s">
        <v>861</v>
      </c>
      <c r="B211" s="32" t="s">
        <v>19</v>
      </c>
      <c r="C211" s="32">
        <v>88309</v>
      </c>
      <c r="D211" s="33" t="s">
        <v>863</v>
      </c>
      <c r="E211" s="33"/>
      <c r="F211" s="32" t="s">
        <v>31</v>
      </c>
      <c r="G211" s="33">
        <v>1.91</v>
      </c>
      <c r="H211" s="33">
        <v>23</v>
      </c>
      <c r="I211" s="34">
        <v>43.93</v>
      </c>
    </row>
    <row r="212" spans="1:9">
      <c r="A212" s="31" t="s">
        <v>861</v>
      </c>
      <c r="B212" s="32" t="s">
        <v>19</v>
      </c>
      <c r="C212" s="32">
        <v>88316</v>
      </c>
      <c r="D212" s="33" t="s">
        <v>864</v>
      </c>
      <c r="E212" s="33"/>
      <c r="F212" s="32" t="s">
        <v>31</v>
      </c>
      <c r="G212" s="33">
        <v>0.95</v>
      </c>
      <c r="H212" s="33">
        <v>19.09</v>
      </c>
      <c r="I212" s="34">
        <v>18.13</v>
      </c>
    </row>
    <row r="213" spans="1:9">
      <c r="A213" s="31" t="s">
        <v>861</v>
      </c>
      <c r="B213" s="32" t="s">
        <v>19</v>
      </c>
      <c r="C213" s="32">
        <v>88325</v>
      </c>
      <c r="D213" s="33" t="s">
        <v>889</v>
      </c>
      <c r="E213" s="33"/>
      <c r="F213" s="32" t="s">
        <v>31</v>
      </c>
      <c r="G213" s="33">
        <v>0.79</v>
      </c>
      <c r="H213" s="33">
        <v>20.76</v>
      </c>
      <c r="I213" s="34">
        <v>16.399999999999999</v>
      </c>
    </row>
    <row r="214" spans="1:9">
      <c r="A214" s="31" t="s">
        <v>861</v>
      </c>
      <c r="B214" s="32" t="s">
        <v>19</v>
      </c>
      <c r="C214" s="32">
        <v>88243</v>
      </c>
      <c r="D214" s="33" t="s">
        <v>876</v>
      </c>
      <c r="E214" s="33"/>
      <c r="F214" s="32" t="s">
        <v>31</v>
      </c>
      <c r="G214" s="33">
        <v>0.79</v>
      </c>
      <c r="H214" s="33">
        <v>20.02</v>
      </c>
      <c r="I214" s="34">
        <v>15.81</v>
      </c>
    </row>
    <row r="215" spans="1:9">
      <c r="A215" s="31" t="s">
        <v>29</v>
      </c>
      <c r="B215" s="32" t="s">
        <v>19</v>
      </c>
      <c r="C215" s="32">
        <v>142</v>
      </c>
      <c r="D215" s="33" t="s">
        <v>896</v>
      </c>
      <c r="E215" s="33"/>
      <c r="F215" s="32" t="s">
        <v>897</v>
      </c>
      <c r="G215" s="33">
        <v>1.56</v>
      </c>
      <c r="H215" s="33">
        <v>36.97</v>
      </c>
      <c r="I215" s="34">
        <v>57.67</v>
      </c>
    </row>
    <row r="216" spans="1:9" ht="24.75">
      <c r="A216" s="31" t="s">
        <v>29</v>
      </c>
      <c r="B216" s="32" t="s">
        <v>19</v>
      </c>
      <c r="C216" s="32">
        <v>7568</v>
      </c>
      <c r="D216" s="33" t="s">
        <v>866</v>
      </c>
      <c r="E216" s="33"/>
      <c r="F216" s="32" t="s">
        <v>66</v>
      </c>
      <c r="G216" s="33">
        <v>8.51</v>
      </c>
      <c r="H216" s="33">
        <v>1.29</v>
      </c>
      <c r="I216" s="34">
        <v>10.97</v>
      </c>
    </row>
    <row r="217" spans="1:9" ht="24.75">
      <c r="A217" s="31" t="s">
        <v>29</v>
      </c>
      <c r="B217" s="32" t="s">
        <v>19</v>
      </c>
      <c r="C217" s="32">
        <v>36888</v>
      </c>
      <c r="D217" s="33" t="s">
        <v>867</v>
      </c>
      <c r="E217" s="33"/>
      <c r="F217" s="32" t="s">
        <v>25</v>
      </c>
      <c r="G217" s="33">
        <v>10.8</v>
      </c>
      <c r="H217" s="33">
        <v>33.51</v>
      </c>
      <c r="I217" s="34">
        <v>361.9</v>
      </c>
    </row>
    <row r="218" spans="1:9">
      <c r="A218" s="31" t="s">
        <v>29</v>
      </c>
      <c r="B218" s="32" t="s">
        <v>829</v>
      </c>
      <c r="C218" s="32">
        <v>632</v>
      </c>
      <c r="D218" s="33" t="s">
        <v>869</v>
      </c>
      <c r="E218" s="33"/>
      <c r="F218" s="32" t="s">
        <v>870</v>
      </c>
      <c r="G218" s="33">
        <v>2.52</v>
      </c>
      <c r="H218" s="33">
        <v>540</v>
      </c>
      <c r="I218" s="34">
        <v>1360.8</v>
      </c>
    </row>
    <row r="219" spans="1:9">
      <c r="A219" s="31" t="s">
        <v>29</v>
      </c>
      <c r="B219" s="32" t="s">
        <v>19</v>
      </c>
      <c r="C219" s="32">
        <v>10492</v>
      </c>
      <c r="D219" s="33" t="s">
        <v>898</v>
      </c>
      <c r="E219" s="33"/>
      <c r="F219" s="32" t="s">
        <v>21</v>
      </c>
      <c r="G219" s="33">
        <v>1.08</v>
      </c>
      <c r="H219" s="33">
        <v>102.7</v>
      </c>
      <c r="I219" s="34">
        <v>110.91</v>
      </c>
    </row>
    <row r="220" spans="1:9" ht="24.75">
      <c r="A220" s="31" t="s">
        <v>861</v>
      </c>
      <c r="B220" s="32" t="s">
        <v>19</v>
      </c>
      <c r="C220" s="32">
        <v>90830</v>
      </c>
      <c r="D220" s="33" t="s">
        <v>868</v>
      </c>
      <c r="E220" s="33"/>
      <c r="F220" s="32" t="s">
        <v>66</v>
      </c>
      <c r="G220" s="33">
        <v>1</v>
      </c>
      <c r="H220" s="33">
        <v>182.42</v>
      </c>
      <c r="I220" s="34">
        <v>182.42</v>
      </c>
    </row>
    <row r="221" spans="1:9">
      <c r="A221" s="35"/>
      <c r="B221" s="2"/>
      <c r="C221" s="2"/>
      <c r="D221" s="6"/>
      <c r="E221" s="2"/>
      <c r="F221" s="2"/>
      <c r="G221" s="6"/>
      <c r="H221" s="6"/>
      <c r="I221" s="36"/>
    </row>
    <row r="222" spans="1:9">
      <c r="A222" s="37"/>
      <c r="B222" s="38"/>
      <c r="C222" s="38"/>
      <c r="D222" s="39" t="s">
        <v>856</v>
      </c>
      <c r="E222" s="40">
        <v>50.905421621000002</v>
      </c>
      <c r="F222" s="41" t="s">
        <v>857</v>
      </c>
      <c r="G222" s="42">
        <v>42.42</v>
      </c>
      <c r="H222" s="39" t="s">
        <v>858</v>
      </c>
      <c r="I222" s="43">
        <v>93.33</v>
      </c>
    </row>
    <row r="223" spans="1:9">
      <c r="A223" s="44"/>
      <c r="B223" s="45"/>
      <c r="C223" s="45"/>
      <c r="D223" s="46" t="s">
        <v>859</v>
      </c>
      <c r="E223" s="47">
        <v>593.97</v>
      </c>
      <c r="F223" s="45"/>
      <c r="G223" s="48"/>
      <c r="H223" s="46" t="s">
        <v>860</v>
      </c>
      <c r="I223" s="49">
        <v>2772.91</v>
      </c>
    </row>
    <row r="224" spans="1:9">
      <c r="D224" s="12"/>
      <c r="G224" s="12"/>
      <c r="H224" s="12"/>
      <c r="I224" s="13"/>
    </row>
    <row r="225" spans="1:9" ht="24.75">
      <c r="A225" s="23" t="s">
        <v>3</v>
      </c>
      <c r="B225" s="24" t="s">
        <v>4</v>
      </c>
      <c r="C225" s="24" t="s">
        <v>5</v>
      </c>
      <c r="D225" s="25" t="s">
        <v>6</v>
      </c>
      <c r="E225" s="24"/>
      <c r="F225" s="24" t="s">
        <v>850</v>
      </c>
      <c r="G225" s="25" t="s">
        <v>851</v>
      </c>
      <c r="H225" s="25" t="s">
        <v>852</v>
      </c>
      <c r="I225" s="26" t="s">
        <v>12</v>
      </c>
    </row>
    <row r="226" spans="1:9" ht="31.5">
      <c r="A226" s="27" t="s">
        <v>18</v>
      </c>
      <c r="B226" s="28" t="s">
        <v>23</v>
      </c>
      <c r="C226" s="28">
        <v>160721</v>
      </c>
      <c r="D226" s="29" t="s">
        <v>219</v>
      </c>
      <c r="E226" s="28"/>
      <c r="F226" s="28" t="s">
        <v>66</v>
      </c>
      <c r="G226" s="29">
        <v>1</v>
      </c>
      <c r="H226" s="29">
        <v>2607.65</v>
      </c>
      <c r="I226" s="30">
        <v>2607.65</v>
      </c>
    </row>
    <row r="227" spans="1:9">
      <c r="A227" s="31" t="s">
        <v>861</v>
      </c>
      <c r="B227" s="32" t="s">
        <v>19</v>
      </c>
      <c r="C227" s="32">
        <v>88309</v>
      </c>
      <c r="D227" s="33" t="s">
        <v>863</v>
      </c>
      <c r="E227" s="33"/>
      <c r="F227" s="32" t="s">
        <v>31</v>
      </c>
      <c r="G227" s="33">
        <v>2.7</v>
      </c>
      <c r="H227" s="33">
        <v>23</v>
      </c>
      <c r="I227" s="34">
        <v>62.1</v>
      </c>
    </row>
    <row r="228" spans="1:9">
      <c r="A228" s="31" t="s">
        <v>861</v>
      </c>
      <c r="B228" s="32" t="s">
        <v>19</v>
      </c>
      <c r="C228" s="32">
        <v>88316</v>
      </c>
      <c r="D228" s="33" t="s">
        <v>864</v>
      </c>
      <c r="E228" s="33"/>
      <c r="F228" s="32" t="s">
        <v>31</v>
      </c>
      <c r="G228" s="33">
        <v>1.34</v>
      </c>
      <c r="H228" s="33">
        <v>19.09</v>
      </c>
      <c r="I228" s="34">
        <v>25.58</v>
      </c>
    </row>
    <row r="229" spans="1:9" ht="24.75">
      <c r="A229" s="31" t="s">
        <v>29</v>
      </c>
      <c r="B229" s="32" t="s">
        <v>19</v>
      </c>
      <c r="C229" s="32">
        <v>36888</v>
      </c>
      <c r="D229" s="33" t="s">
        <v>867</v>
      </c>
      <c r="E229" s="33"/>
      <c r="F229" s="32" t="s">
        <v>25</v>
      </c>
      <c r="G229" s="33">
        <v>11.8</v>
      </c>
      <c r="H229" s="33">
        <v>33.51</v>
      </c>
      <c r="I229" s="34">
        <v>395.41</v>
      </c>
    </row>
    <row r="230" spans="1:9">
      <c r="A230" s="31" t="s">
        <v>29</v>
      </c>
      <c r="B230" s="32" t="s">
        <v>829</v>
      </c>
      <c r="C230" s="32">
        <v>632</v>
      </c>
      <c r="D230" s="33" t="s">
        <v>869</v>
      </c>
      <c r="E230" s="33"/>
      <c r="F230" s="32" t="s">
        <v>870</v>
      </c>
      <c r="G230" s="33">
        <v>3.57</v>
      </c>
      <c r="H230" s="33">
        <v>540</v>
      </c>
      <c r="I230" s="34">
        <v>1927.8</v>
      </c>
    </row>
    <row r="231" spans="1:9" ht="24.75">
      <c r="A231" s="31" t="s">
        <v>29</v>
      </c>
      <c r="B231" s="32" t="s">
        <v>19</v>
      </c>
      <c r="C231" s="32">
        <v>7568</v>
      </c>
      <c r="D231" s="33" t="s">
        <v>866</v>
      </c>
      <c r="E231" s="33"/>
      <c r="F231" s="32" t="s">
        <v>66</v>
      </c>
      <c r="G231" s="33">
        <v>11.12</v>
      </c>
      <c r="H231" s="33">
        <v>1.29</v>
      </c>
      <c r="I231" s="34">
        <v>14.34</v>
      </c>
    </row>
    <row r="232" spans="1:9" ht="24.75">
      <c r="A232" s="31" t="s">
        <v>861</v>
      </c>
      <c r="B232" s="32" t="s">
        <v>19</v>
      </c>
      <c r="C232" s="32">
        <v>90830</v>
      </c>
      <c r="D232" s="33" t="s">
        <v>868</v>
      </c>
      <c r="E232" s="33"/>
      <c r="F232" s="32" t="s">
        <v>66</v>
      </c>
      <c r="G232" s="33">
        <v>1</v>
      </c>
      <c r="H232" s="33">
        <v>182.42</v>
      </c>
      <c r="I232" s="34">
        <v>182.42</v>
      </c>
    </row>
    <row r="233" spans="1:9">
      <c r="A233" s="35"/>
      <c r="B233" s="2"/>
      <c r="C233" s="2"/>
      <c r="D233" s="6"/>
      <c r="E233" s="2"/>
      <c r="F233" s="2"/>
      <c r="G233" s="6"/>
      <c r="H233" s="6"/>
      <c r="I233" s="36"/>
    </row>
    <row r="234" spans="1:9">
      <c r="A234" s="37"/>
      <c r="B234" s="38"/>
      <c r="C234" s="38"/>
      <c r="D234" s="39" t="s">
        <v>856</v>
      </c>
      <c r="E234" s="40">
        <v>48.472782807900003</v>
      </c>
      <c r="F234" s="41" t="s">
        <v>857</v>
      </c>
      <c r="G234" s="42">
        <v>40.4</v>
      </c>
      <c r="H234" s="39" t="s">
        <v>858</v>
      </c>
      <c r="I234" s="43">
        <v>88.87</v>
      </c>
    </row>
    <row r="235" spans="1:9">
      <c r="A235" s="44"/>
      <c r="B235" s="45"/>
      <c r="C235" s="45"/>
      <c r="D235" s="46" t="s">
        <v>859</v>
      </c>
      <c r="E235" s="47">
        <v>710.84</v>
      </c>
      <c r="F235" s="45"/>
      <c r="G235" s="48"/>
      <c r="H235" s="46" t="s">
        <v>860</v>
      </c>
      <c r="I235" s="49">
        <v>3318.49</v>
      </c>
    </row>
    <row r="236" spans="1:9">
      <c r="D236" s="12"/>
      <c r="G236" s="12"/>
      <c r="H236" s="12"/>
      <c r="I236" s="13"/>
    </row>
    <row r="237" spans="1:9" ht="24.75">
      <c r="A237" s="23" t="s">
        <v>3</v>
      </c>
      <c r="B237" s="24" t="s">
        <v>4</v>
      </c>
      <c r="C237" s="24" t="s">
        <v>5</v>
      </c>
      <c r="D237" s="25" t="s">
        <v>6</v>
      </c>
      <c r="E237" s="24"/>
      <c r="F237" s="24" t="s">
        <v>850</v>
      </c>
      <c r="G237" s="25" t="s">
        <v>851</v>
      </c>
      <c r="H237" s="25" t="s">
        <v>852</v>
      </c>
      <c r="I237" s="26" t="s">
        <v>12</v>
      </c>
    </row>
    <row r="238" spans="1:9" ht="15.75">
      <c r="A238" s="27" t="s">
        <v>18</v>
      </c>
      <c r="B238" s="28" t="s">
        <v>23</v>
      </c>
      <c r="C238" s="28">
        <v>110476</v>
      </c>
      <c r="D238" s="29" t="s">
        <v>221</v>
      </c>
      <c r="E238" s="28"/>
      <c r="F238" s="28" t="s">
        <v>66</v>
      </c>
      <c r="G238" s="29">
        <v>1</v>
      </c>
      <c r="H238" s="29">
        <v>989.46</v>
      </c>
      <c r="I238" s="30">
        <f>I239+I240+I241+I242+I243+I244</f>
        <v>989.45999999999992</v>
      </c>
    </row>
    <row r="239" spans="1:9">
      <c r="A239" s="31" t="s">
        <v>29</v>
      </c>
      <c r="B239" s="106" t="s">
        <v>1289</v>
      </c>
      <c r="C239" s="32">
        <v>110477</v>
      </c>
      <c r="D239" s="33" t="s">
        <v>899</v>
      </c>
      <c r="E239" s="33"/>
      <c r="F239" s="32" t="s">
        <v>66</v>
      </c>
      <c r="G239" s="33">
        <v>1</v>
      </c>
      <c r="H239" s="33">
        <v>384.76</v>
      </c>
      <c r="I239" s="34">
        <v>384.76</v>
      </c>
    </row>
    <row r="240" spans="1:9" ht="24.75">
      <c r="A240" s="31" t="s">
        <v>861</v>
      </c>
      <c r="B240" s="32" t="s">
        <v>19</v>
      </c>
      <c r="C240" s="32">
        <v>91292</v>
      </c>
      <c r="D240" s="33" t="s">
        <v>880</v>
      </c>
      <c r="E240" s="33"/>
      <c r="F240" s="32" t="s">
        <v>66</v>
      </c>
      <c r="G240" s="33">
        <v>1</v>
      </c>
      <c r="H240" s="33">
        <v>385.02</v>
      </c>
      <c r="I240" s="34">
        <v>385.02</v>
      </c>
    </row>
    <row r="241" spans="1:9" ht="24.75">
      <c r="A241" s="31" t="s">
        <v>861</v>
      </c>
      <c r="B241" s="32" t="s">
        <v>19</v>
      </c>
      <c r="C241" s="32">
        <v>91304</v>
      </c>
      <c r="D241" s="33" t="s">
        <v>881</v>
      </c>
      <c r="E241" s="33"/>
      <c r="F241" s="32" t="s">
        <v>66</v>
      </c>
      <c r="G241" s="33">
        <v>1</v>
      </c>
      <c r="H241" s="33">
        <v>107.67</v>
      </c>
      <c r="I241" s="34">
        <v>107.67</v>
      </c>
    </row>
    <row r="242" spans="1:9" ht="24.75">
      <c r="A242" s="31" t="s">
        <v>861</v>
      </c>
      <c r="B242" s="32" t="s">
        <v>19</v>
      </c>
      <c r="C242" s="32">
        <v>100660</v>
      </c>
      <c r="D242" s="33" t="s">
        <v>882</v>
      </c>
      <c r="E242" s="33"/>
      <c r="F242" s="32" t="s">
        <v>25</v>
      </c>
      <c r="G242" s="33">
        <v>5.3</v>
      </c>
      <c r="H242" s="33">
        <v>11.04</v>
      </c>
      <c r="I242" s="34">
        <v>58.51</v>
      </c>
    </row>
    <row r="243" spans="1:9" ht="24.75">
      <c r="A243" s="31" t="s">
        <v>861</v>
      </c>
      <c r="B243" s="32" t="s">
        <v>19</v>
      </c>
      <c r="C243" s="32">
        <v>102152</v>
      </c>
      <c r="D243" s="33" t="s">
        <v>883</v>
      </c>
      <c r="E243" s="33"/>
      <c r="F243" s="32" t="s">
        <v>21</v>
      </c>
      <c r="G243" s="33">
        <v>0.15</v>
      </c>
      <c r="H243" s="33">
        <v>142.52000000000001</v>
      </c>
      <c r="I243" s="34">
        <v>21.37</v>
      </c>
    </row>
    <row r="244" spans="1:9">
      <c r="A244" s="31" t="s">
        <v>861</v>
      </c>
      <c r="B244" s="32" t="s">
        <v>19</v>
      </c>
      <c r="C244" s="32">
        <v>88273</v>
      </c>
      <c r="D244" s="33" t="s">
        <v>884</v>
      </c>
      <c r="E244" s="33"/>
      <c r="F244" s="32" t="s">
        <v>31</v>
      </c>
      <c r="G244" s="33">
        <v>1.5</v>
      </c>
      <c r="H244" s="33">
        <v>21.42</v>
      </c>
      <c r="I244" s="34">
        <v>32.130000000000003</v>
      </c>
    </row>
    <row r="245" spans="1:9">
      <c r="A245" s="35"/>
      <c r="B245" s="2"/>
      <c r="C245" s="2"/>
      <c r="D245" s="6"/>
      <c r="E245" s="2"/>
      <c r="F245" s="2"/>
      <c r="G245" s="6"/>
      <c r="H245" s="6"/>
      <c r="I245" s="36"/>
    </row>
    <row r="246" spans="1:9">
      <c r="A246" s="37"/>
      <c r="B246" s="38"/>
      <c r="C246" s="38"/>
      <c r="D246" s="39" t="s">
        <v>856</v>
      </c>
      <c r="E246" s="40">
        <v>93.160248718199995</v>
      </c>
      <c r="F246" s="41" t="s">
        <v>857</v>
      </c>
      <c r="G246" s="42">
        <v>77.64</v>
      </c>
      <c r="H246" s="39" t="s">
        <v>858</v>
      </c>
      <c r="I246" s="43">
        <v>170.8</v>
      </c>
    </row>
    <row r="247" spans="1:9">
      <c r="A247" s="44"/>
      <c r="B247" s="45"/>
      <c r="C247" s="45"/>
      <c r="D247" s="46" t="s">
        <v>859</v>
      </c>
      <c r="E247" s="47">
        <f>I247-I238</f>
        <v>269.72000000000014</v>
      </c>
      <c r="F247" s="45"/>
      <c r="G247" s="48"/>
      <c r="H247" s="46" t="s">
        <v>860</v>
      </c>
      <c r="I247" s="49">
        <v>1259.18</v>
      </c>
    </row>
    <row r="248" spans="1:9">
      <c r="D248" s="12"/>
      <c r="G248" s="12"/>
      <c r="H248" s="12"/>
      <c r="I248" s="13"/>
    </row>
    <row r="249" spans="1:9" ht="24.75">
      <c r="A249" s="23" t="s">
        <v>3</v>
      </c>
      <c r="B249" s="24" t="s">
        <v>4</v>
      </c>
      <c r="C249" s="24" t="s">
        <v>5</v>
      </c>
      <c r="D249" s="25" t="s">
        <v>6</v>
      </c>
      <c r="E249" s="24"/>
      <c r="F249" s="24" t="s">
        <v>850</v>
      </c>
      <c r="G249" s="25" t="s">
        <v>851</v>
      </c>
      <c r="H249" s="25" t="s">
        <v>852</v>
      </c>
      <c r="I249" s="26" t="s">
        <v>12</v>
      </c>
    </row>
    <row r="250" spans="1:9" ht="15.75">
      <c r="A250" s="27" t="s">
        <v>18</v>
      </c>
      <c r="B250" s="28" t="s">
        <v>23</v>
      </c>
      <c r="C250" s="28">
        <v>110477</v>
      </c>
      <c r="D250" s="29" t="s">
        <v>223</v>
      </c>
      <c r="E250" s="28"/>
      <c r="F250" s="28" t="s">
        <v>66</v>
      </c>
      <c r="G250" s="29">
        <v>1</v>
      </c>
      <c r="H250" s="29">
        <v>1650.45</v>
      </c>
      <c r="I250" s="30">
        <v>1650.45</v>
      </c>
    </row>
    <row r="251" spans="1:9" ht="24.75">
      <c r="A251" s="31" t="s">
        <v>861</v>
      </c>
      <c r="B251" s="32" t="s">
        <v>19</v>
      </c>
      <c r="C251" s="32">
        <v>100700</v>
      </c>
      <c r="D251" s="33" t="s">
        <v>900</v>
      </c>
      <c r="E251" s="33"/>
      <c r="F251" s="32" t="s">
        <v>66</v>
      </c>
      <c r="G251" s="33">
        <v>1</v>
      </c>
      <c r="H251" s="33">
        <v>1104.26</v>
      </c>
      <c r="I251" s="34">
        <v>1104.26</v>
      </c>
    </row>
    <row r="252" spans="1:9" ht="24.75">
      <c r="A252" s="31" t="s">
        <v>861</v>
      </c>
      <c r="B252" s="32" t="s">
        <v>19</v>
      </c>
      <c r="C252" s="32">
        <v>91292</v>
      </c>
      <c r="D252" s="33" t="s">
        <v>880</v>
      </c>
      <c r="E252" s="33"/>
      <c r="F252" s="32" t="s">
        <v>66</v>
      </c>
      <c r="G252" s="33">
        <v>1</v>
      </c>
      <c r="H252" s="33">
        <v>385.02</v>
      </c>
      <c r="I252" s="34">
        <v>385.02</v>
      </c>
    </row>
    <row r="253" spans="1:9" ht="24.75">
      <c r="A253" s="31" t="s">
        <v>861</v>
      </c>
      <c r="B253" s="32" t="s">
        <v>19</v>
      </c>
      <c r="C253" s="32">
        <v>91304</v>
      </c>
      <c r="D253" s="33" t="s">
        <v>881</v>
      </c>
      <c r="E253" s="33"/>
      <c r="F253" s="32" t="s">
        <v>66</v>
      </c>
      <c r="G253" s="33">
        <v>1</v>
      </c>
      <c r="H253" s="33">
        <v>107.67</v>
      </c>
      <c r="I253" s="34">
        <v>107.67</v>
      </c>
    </row>
    <row r="254" spans="1:9" ht="24.75">
      <c r="A254" s="31" t="s">
        <v>861</v>
      </c>
      <c r="B254" s="32" t="s">
        <v>19</v>
      </c>
      <c r="C254" s="32">
        <v>102152</v>
      </c>
      <c r="D254" s="33" t="s">
        <v>883</v>
      </c>
      <c r="E254" s="33"/>
      <c r="F254" s="32" t="s">
        <v>21</v>
      </c>
      <c r="G254" s="33">
        <v>0.15</v>
      </c>
      <c r="H254" s="33">
        <v>142.52000000000001</v>
      </c>
      <c r="I254" s="34">
        <v>21.37</v>
      </c>
    </row>
    <row r="255" spans="1:9">
      <c r="A255" s="31" t="s">
        <v>861</v>
      </c>
      <c r="B255" s="32" t="s">
        <v>19</v>
      </c>
      <c r="C255" s="32">
        <v>88273</v>
      </c>
      <c r="D255" s="33" t="s">
        <v>884</v>
      </c>
      <c r="E255" s="33"/>
      <c r="F255" s="32" t="s">
        <v>31</v>
      </c>
      <c r="G255" s="33">
        <v>1.5</v>
      </c>
      <c r="H255" s="33">
        <v>21.42</v>
      </c>
      <c r="I255" s="34">
        <v>32.130000000000003</v>
      </c>
    </row>
    <row r="256" spans="1:9">
      <c r="A256" s="35"/>
      <c r="B256" s="2"/>
      <c r="C256" s="2"/>
      <c r="D256" s="6"/>
      <c r="E256" s="2"/>
      <c r="F256" s="2"/>
      <c r="G256" s="6"/>
      <c r="H256" s="6"/>
      <c r="I256" s="36"/>
    </row>
    <row r="257" spans="1:9">
      <c r="A257" s="37"/>
      <c r="B257" s="38"/>
      <c r="C257" s="38"/>
      <c r="D257" s="39" t="s">
        <v>856</v>
      </c>
      <c r="E257" s="40">
        <v>152.48172793719999</v>
      </c>
      <c r="F257" s="41" t="s">
        <v>857</v>
      </c>
      <c r="G257" s="42">
        <v>127.08</v>
      </c>
      <c r="H257" s="39" t="s">
        <v>858</v>
      </c>
      <c r="I257" s="43">
        <v>279.56</v>
      </c>
    </row>
    <row r="258" spans="1:9">
      <c r="A258" s="44"/>
      <c r="B258" s="45"/>
      <c r="C258" s="45"/>
      <c r="D258" s="46" t="s">
        <v>859</v>
      </c>
      <c r="E258" s="47">
        <v>449.91</v>
      </c>
      <c r="F258" s="45"/>
      <c r="G258" s="48"/>
      <c r="H258" s="46" t="s">
        <v>860</v>
      </c>
      <c r="I258" s="49">
        <v>2100.36</v>
      </c>
    </row>
    <row r="259" spans="1:9">
      <c r="D259" s="12"/>
      <c r="G259" s="12"/>
      <c r="H259" s="12"/>
      <c r="I259" s="13"/>
    </row>
    <row r="260" spans="1:9" ht="24.75">
      <c r="A260" s="23" t="s">
        <v>3</v>
      </c>
      <c r="B260" s="24" t="s">
        <v>4</v>
      </c>
      <c r="C260" s="24" t="s">
        <v>5</v>
      </c>
      <c r="D260" s="25" t="s">
        <v>6</v>
      </c>
      <c r="E260" s="24"/>
      <c r="F260" s="24" t="s">
        <v>850</v>
      </c>
      <c r="G260" s="25" t="s">
        <v>851</v>
      </c>
      <c r="H260" s="25" t="s">
        <v>852</v>
      </c>
      <c r="I260" s="26" t="s">
        <v>12</v>
      </c>
    </row>
    <row r="261" spans="1:9" ht="31.5">
      <c r="A261" s="27" t="s">
        <v>18</v>
      </c>
      <c r="B261" s="28" t="s">
        <v>23</v>
      </c>
      <c r="C261" s="28">
        <v>8</v>
      </c>
      <c r="D261" s="29" t="s">
        <v>233</v>
      </c>
      <c r="E261" s="28"/>
      <c r="F261" s="28" t="s">
        <v>25</v>
      </c>
      <c r="G261" s="29">
        <v>1</v>
      </c>
      <c r="H261" s="29">
        <v>46.1</v>
      </c>
      <c r="I261" s="30">
        <v>46.1</v>
      </c>
    </row>
    <row r="262" spans="1:9">
      <c r="A262" s="31" t="s">
        <v>29</v>
      </c>
      <c r="B262" s="32" t="s">
        <v>19</v>
      </c>
      <c r="C262" s="32">
        <v>34353</v>
      </c>
      <c r="D262" s="33" t="s">
        <v>901</v>
      </c>
      <c r="E262" s="33"/>
      <c r="F262" s="32" t="s">
        <v>73</v>
      </c>
      <c r="G262" s="33">
        <v>4.9000000000000004</v>
      </c>
      <c r="H262" s="33">
        <v>1.34</v>
      </c>
      <c r="I262" s="34">
        <v>6.56</v>
      </c>
    </row>
    <row r="263" spans="1:9">
      <c r="A263" s="31" t="s">
        <v>861</v>
      </c>
      <c r="B263" s="32" t="s">
        <v>19</v>
      </c>
      <c r="C263" s="32">
        <v>88309</v>
      </c>
      <c r="D263" s="33" t="s">
        <v>863</v>
      </c>
      <c r="E263" s="33"/>
      <c r="F263" s="32" t="s">
        <v>31</v>
      </c>
      <c r="G263" s="33">
        <v>0.64880000000000004</v>
      </c>
      <c r="H263" s="33">
        <v>23</v>
      </c>
      <c r="I263" s="34">
        <v>14.92</v>
      </c>
    </row>
    <row r="264" spans="1:9">
      <c r="A264" s="31" t="s">
        <v>861</v>
      </c>
      <c r="B264" s="32" t="s">
        <v>19</v>
      </c>
      <c r="C264" s="32">
        <v>88316</v>
      </c>
      <c r="D264" s="33" t="s">
        <v>864</v>
      </c>
      <c r="E264" s="33"/>
      <c r="F264" s="32" t="s">
        <v>31</v>
      </c>
      <c r="G264" s="33">
        <v>0.3</v>
      </c>
      <c r="H264" s="33">
        <v>19.09</v>
      </c>
      <c r="I264" s="34">
        <v>5.72</v>
      </c>
    </row>
    <row r="265" spans="1:9">
      <c r="A265" s="31" t="s">
        <v>29</v>
      </c>
      <c r="B265" s="32" t="s">
        <v>19</v>
      </c>
      <c r="C265" s="32">
        <v>4708</v>
      </c>
      <c r="D265" s="33" t="s">
        <v>902</v>
      </c>
      <c r="E265" s="33"/>
      <c r="F265" s="32" t="s">
        <v>21</v>
      </c>
      <c r="G265" s="33">
        <v>0.15</v>
      </c>
      <c r="H265" s="33">
        <v>126</v>
      </c>
      <c r="I265" s="34">
        <v>18.899999999999999</v>
      </c>
    </row>
    <row r="266" spans="1:9">
      <c r="A266" s="35"/>
      <c r="B266" s="2"/>
      <c r="C266" s="2"/>
      <c r="D266" s="6"/>
      <c r="E266" s="2"/>
      <c r="F266" s="2"/>
      <c r="G266" s="6"/>
      <c r="H266" s="6"/>
      <c r="I266" s="36"/>
    </row>
    <row r="267" spans="1:9">
      <c r="A267" s="37"/>
      <c r="B267" s="38"/>
      <c r="C267" s="38"/>
      <c r="D267" s="39" t="s">
        <v>856</v>
      </c>
      <c r="E267" s="40">
        <v>8.4324206392000001</v>
      </c>
      <c r="F267" s="41" t="s">
        <v>857</v>
      </c>
      <c r="G267" s="42">
        <v>7.03</v>
      </c>
      <c r="H267" s="39" t="s">
        <v>858</v>
      </c>
      <c r="I267" s="43">
        <v>15.46</v>
      </c>
    </row>
    <row r="268" spans="1:9">
      <c r="A268" s="44"/>
      <c r="B268" s="45"/>
      <c r="C268" s="45"/>
      <c r="D268" s="46" t="s">
        <v>859</v>
      </c>
      <c r="E268" s="47">
        <v>12.56</v>
      </c>
      <c r="F268" s="45"/>
      <c r="G268" s="48"/>
      <c r="H268" s="46" t="s">
        <v>860</v>
      </c>
      <c r="I268" s="49">
        <v>58.66</v>
      </c>
    </row>
    <row r="269" spans="1:9">
      <c r="D269" s="12"/>
      <c r="G269" s="12"/>
      <c r="H269" s="12"/>
      <c r="I269" s="13"/>
    </row>
    <row r="270" spans="1:9" ht="24.75">
      <c r="A270" s="23" t="s">
        <v>3</v>
      </c>
      <c r="B270" s="24" t="s">
        <v>4</v>
      </c>
      <c r="C270" s="24" t="s">
        <v>5</v>
      </c>
      <c r="D270" s="25" t="s">
        <v>6</v>
      </c>
      <c r="E270" s="24"/>
      <c r="F270" s="24" t="s">
        <v>850</v>
      </c>
      <c r="G270" s="25" t="s">
        <v>851</v>
      </c>
      <c r="H270" s="25" t="s">
        <v>852</v>
      </c>
      <c r="I270" s="26" t="s">
        <v>12</v>
      </c>
    </row>
    <row r="271" spans="1:9" ht="31.5">
      <c r="A271" s="27" t="s">
        <v>18</v>
      </c>
      <c r="B271" s="28" t="s">
        <v>23</v>
      </c>
      <c r="C271" s="28">
        <v>160725</v>
      </c>
      <c r="D271" s="29" t="s">
        <v>366</v>
      </c>
      <c r="E271" s="28"/>
      <c r="F271" s="28" t="s">
        <v>66</v>
      </c>
      <c r="G271" s="29">
        <v>1</v>
      </c>
      <c r="H271" s="29">
        <v>1978.15</v>
      </c>
      <c r="I271" s="30">
        <v>1978.15</v>
      </c>
    </row>
    <row r="272" spans="1:9">
      <c r="A272" s="31" t="s">
        <v>861</v>
      </c>
      <c r="B272" s="32" t="s">
        <v>19</v>
      </c>
      <c r="C272" s="32">
        <v>88309</v>
      </c>
      <c r="D272" s="33" t="s">
        <v>863</v>
      </c>
      <c r="E272" s="33"/>
      <c r="F272" s="32" t="s">
        <v>31</v>
      </c>
      <c r="G272" s="33">
        <v>1.91</v>
      </c>
      <c r="H272" s="33">
        <v>23</v>
      </c>
      <c r="I272" s="34">
        <v>43.93</v>
      </c>
    </row>
    <row r="273" spans="1:9">
      <c r="A273" s="31" t="s">
        <v>861</v>
      </c>
      <c r="B273" s="32" t="s">
        <v>19</v>
      </c>
      <c r="C273" s="32">
        <v>88316</v>
      </c>
      <c r="D273" s="33" t="s">
        <v>864</v>
      </c>
      <c r="E273" s="33"/>
      <c r="F273" s="32" t="s">
        <v>31</v>
      </c>
      <c r="G273" s="33">
        <v>0.95</v>
      </c>
      <c r="H273" s="33">
        <v>19.09</v>
      </c>
      <c r="I273" s="34">
        <v>18.13</v>
      </c>
    </row>
    <row r="274" spans="1:9" ht="24.75">
      <c r="A274" s="31" t="s">
        <v>29</v>
      </c>
      <c r="B274" s="32" t="s">
        <v>19</v>
      </c>
      <c r="C274" s="32">
        <v>7568</v>
      </c>
      <c r="D274" s="33" t="s">
        <v>866</v>
      </c>
      <c r="E274" s="33"/>
      <c r="F274" s="32" t="s">
        <v>66</v>
      </c>
      <c r="G274" s="33">
        <v>8.51</v>
      </c>
      <c r="H274" s="33">
        <v>1.29</v>
      </c>
      <c r="I274" s="34">
        <v>10.97</v>
      </c>
    </row>
    <row r="275" spans="1:9" ht="24.75">
      <c r="A275" s="31" t="s">
        <v>29</v>
      </c>
      <c r="B275" s="32" t="s">
        <v>19</v>
      </c>
      <c r="C275" s="32">
        <v>36888</v>
      </c>
      <c r="D275" s="33" t="s">
        <v>867</v>
      </c>
      <c r="E275" s="33"/>
      <c r="F275" s="32" t="s">
        <v>25</v>
      </c>
      <c r="G275" s="33">
        <v>10.8</v>
      </c>
      <c r="H275" s="33">
        <v>33.51</v>
      </c>
      <c r="I275" s="34">
        <v>361.9</v>
      </c>
    </row>
    <row r="276" spans="1:9">
      <c r="A276" s="31" t="s">
        <v>29</v>
      </c>
      <c r="B276" s="32" t="s">
        <v>829</v>
      </c>
      <c r="C276" s="32">
        <v>632</v>
      </c>
      <c r="D276" s="33" t="s">
        <v>869</v>
      </c>
      <c r="E276" s="33"/>
      <c r="F276" s="32" t="s">
        <v>870</v>
      </c>
      <c r="G276" s="33">
        <v>2.52</v>
      </c>
      <c r="H276" s="33">
        <v>540</v>
      </c>
      <c r="I276" s="34">
        <v>1360.8</v>
      </c>
    </row>
    <row r="277" spans="1:9" ht="24.75">
      <c r="A277" s="31" t="s">
        <v>861</v>
      </c>
      <c r="B277" s="32" t="s">
        <v>19</v>
      </c>
      <c r="C277" s="32">
        <v>90830</v>
      </c>
      <c r="D277" s="33" t="s">
        <v>868</v>
      </c>
      <c r="E277" s="33"/>
      <c r="F277" s="32" t="s">
        <v>66</v>
      </c>
      <c r="G277" s="33">
        <v>1</v>
      </c>
      <c r="H277" s="33">
        <v>182.42</v>
      </c>
      <c r="I277" s="34">
        <v>182.42</v>
      </c>
    </row>
    <row r="278" spans="1:9">
      <c r="A278" s="35"/>
      <c r="B278" s="2"/>
      <c r="C278" s="2"/>
      <c r="D278" s="6"/>
      <c r="E278" s="2"/>
      <c r="F278" s="2"/>
      <c r="G278" s="6"/>
      <c r="H278" s="6"/>
      <c r="I278" s="36"/>
    </row>
    <row r="279" spans="1:9">
      <c r="A279" s="37"/>
      <c r="B279" s="38"/>
      <c r="C279" s="38"/>
      <c r="D279" s="39" t="s">
        <v>856</v>
      </c>
      <c r="E279" s="40">
        <v>38.016799389100001</v>
      </c>
      <c r="F279" s="41" t="s">
        <v>857</v>
      </c>
      <c r="G279" s="42">
        <v>31.68</v>
      </c>
      <c r="H279" s="39" t="s">
        <v>858</v>
      </c>
      <c r="I279" s="43">
        <v>69.7</v>
      </c>
    </row>
    <row r="280" spans="1:9">
      <c r="A280" s="44"/>
      <c r="B280" s="45"/>
      <c r="C280" s="45"/>
      <c r="D280" s="46" t="s">
        <v>859</v>
      </c>
      <c r="E280" s="47">
        <v>539.24</v>
      </c>
      <c r="F280" s="45"/>
      <c r="G280" s="48"/>
      <c r="H280" s="46" t="s">
        <v>860</v>
      </c>
      <c r="I280" s="49">
        <v>2517.39</v>
      </c>
    </row>
    <row r="281" spans="1:9">
      <c r="D281" s="12"/>
      <c r="G281" s="12"/>
      <c r="H281" s="12"/>
      <c r="I281" s="13"/>
    </row>
    <row r="282" spans="1:9" ht="24.75">
      <c r="A282" s="23" t="s">
        <v>3</v>
      </c>
      <c r="B282" s="24" t="s">
        <v>4</v>
      </c>
      <c r="C282" s="24" t="s">
        <v>5</v>
      </c>
      <c r="D282" s="25" t="s">
        <v>6</v>
      </c>
      <c r="E282" s="24"/>
      <c r="F282" s="24" t="s">
        <v>850</v>
      </c>
      <c r="G282" s="25" t="s">
        <v>851</v>
      </c>
      <c r="H282" s="25" t="s">
        <v>852</v>
      </c>
      <c r="I282" s="26" t="s">
        <v>12</v>
      </c>
    </row>
    <row r="283" spans="1:9" ht="31.5">
      <c r="A283" s="27" t="s">
        <v>18</v>
      </c>
      <c r="B283" s="28" t="s">
        <v>23</v>
      </c>
      <c r="C283" s="28">
        <v>160726</v>
      </c>
      <c r="D283" s="29" t="s">
        <v>368</v>
      </c>
      <c r="E283" s="28"/>
      <c r="F283" s="28" t="s">
        <v>66</v>
      </c>
      <c r="G283" s="29">
        <v>1</v>
      </c>
      <c r="H283" s="29">
        <v>2038.2</v>
      </c>
      <c r="I283" s="30">
        <v>2038.2</v>
      </c>
    </row>
    <row r="284" spans="1:9">
      <c r="A284" s="50" t="s">
        <v>861</v>
      </c>
      <c r="B284" s="51" t="s">
        <v>19</v>
      </c>
      <c r="C284" s="51">
        <v>88309</v>
      </c>
      <c r="D284" s="52" t="s">
        <v>863</v>
      </c>
      <c r="E284" s="52"/>
      <c r="F284" s="51" t="s">
        <v>31</v>
      </c>
      <c r="G284" s="52">
        <v>1.91</v>
      </c>
      <c r="H284" s="52">
        <v>23</v>
      </c>
      <c r="I284" s="53">
        <v>43.93</v>
      </c>
    </row>
    <row r="285" spans="1:9">
      <c r="A285" s="31" t="s">
        <v>861</v>
      </c>
      <c r="B285" s="32" t="s">
        <v>19</v>
      </c>
      <c r="C285" s="32">
        <v>88316</v>
      </c>
      <c r="D285" s="33" t="s">
        <v>864</v>
      </c>
      <c r="E285" s="33"/>
      <c r="F285" s="32" t="s">
        <v>31</v>
      </c>
      <c r="G285" s="33">
        <v>0.95</v>
      </c>
      <c r="H285" s="33">
        <v>19.09</v>
      </c>
      <c r="I285" s="34">
        <v>18.13</v>
      </c>
    </row>
    <row r="286" spans="1:9" ht="24.75">
      <c r="A286" s="31" t="s">
        <v>29</v>
      </c>
      <c r="B286" s="32" t="s">
        <v>19</v>
      </c>
      <c r="C286" s="32">
        <v>7568</v>
      </c>
      <c r="D286" s="33" t="s">
        <v>866</v>
      </c>
      <c r="E286" s="33"/>
      <c r="F286" s="32" t="s">
        <v>66</v>
      </c>
      <c r="G286" s="33">
        <v>8.51</v>
      </c>
      <c r="H286" s="33">
        <v>1.29</v>
      </c>
      <c r="I286" s="34">
        <v>10.97</v>
      </c>
    </row>
    <row r="287" spans="1:9" ht="24.75">
      <c r="A287" s="31" t="s">
        <v>29</v>
      </c>
      <c r="B287" s="32" t="s">
        <v>19</v>
      </c>
      <c r="C287" s="32">
        <v>36888</v>
      </c>
      <c r="D287" s="33" t="s">
        <v>867</v>
      </c>
      <c r="E287" s="33"/>
      <c r="F287" s="32" t="s">
        <v>25</v>
      </c>
      <c r="G287" s="33">
        <v>10.9</v>
      </c>
      <c r="H287" s="33">
        <v>33.51</v>
      </c>
      <c r="I287" s="34">
        <v>365.25</v>
      </c>
    </row>
    <row r="288" spans="1:9">
      <c r="A288" s="31" t="s">
        <v>29</v>
      </c>
      <c r="B288" s="32" t="s">
        <v>829</v>
      </c>
      <c r="C288" s="32">
        <v>632</v>
      </c>
      <c r="D288" s="33" t="s">
        <v>869</v>
      </c>
      <c r="E288" s="33"/>
      <c r="F288" s="32" t="s">
        <v>870</v>
      </c>
      <c r="G288" s="33">
        <v>2.625</v>
      </c>
      <c r="H288" s="33">
        <v>540</v>
      </c>
      <c r="I288" s="34">
        <v>1417.5</v>
      </c>
    </row>
    <row r="289" spans="1:9" ht="24.75">
      <c r="A289" s="31" t="s">
        <v>861</v>
      </c>
      <c r="B289" s="32" t="s">
        <v>19</v>
      </c>
      <c r="C289" s="32">
        <v>90830</v>
      </c>
      <c r="D289" s="33" t="s">
        <v>868</v>
      </c>
      <c r="E289" s="33"/>
      <c r="F289" s="32" t="s">
        <v>66</v>
      </c>
      <c r="G289" s="33">
        <v>1</v>
      </c>
      <c r="H289" s="33">
        <v>182.42</v>
      </c>
      <c r="I289" s="34">
        <v>182.42</v>
      </c>
    </row>
    <row r="290" spans="1:9">
      <c r="A290" s="35"/>
      <c r="B290" s="2"/>
      <c r="C290" s="2"/>
      <c r="D290" s="6"/>
      <c r="E290" s="2"/>
      <c r="F290" s="2"/>
      <c r="G290" s="6"/>
      <c r="H290" s="6"/>
      <c r="I290" s="36"/>
    </row>
    <row r="291" spans="1:9">
      <c r="A291" s="37"/>
      <c r="B291" s="38"/>
      <c r="C291" s="38"/>
      <c r="D291" s="39" t="s">
        <v>856</v>
      </c>
      <c r="E291" s="40">
        <v>38.016799389100001</v>
      </c>
      <c r="F291" s="41" t="s">
        <v>857</v>
      </c>
      <c r="G291" s="42">
        <v>31.68</v>
      </c>
      <c r="H291" s="39" t="s">
        <v>858</v>
      </c>
      <c r="I291" s="43">
        <v>69.7</v>
      </c>
    </row>
    <row r="292" spans="1:9">
      <c r="A292" s="44"/>
      <c r="B292" s="45"/>
      <c r="C292" s="45"/>
      <c r="D292" s="46" t="s">
        <v>859</v>
      </c>
      <c r="E292" s="47">
        <v>555.61</v>
      </c>
      <c r="F292" s="45"/>
      <c r="G292" s="48"/>
      <c r="H292" s="46" t="s">
        <v>860</v>
      </c>
      <c r="I292" s="49">
        <v>2593.81</v>
      </c>
    </row>
    <row r="293" spans="1:9">
      <c r="D293" s="12"/>
      <c r="G293" s="12"/>
      <c r="H293" s="12"/>
      <c r="I293" s="13"/>
    </row>
    <row r="294" spans="1:9" ht="24.75">
      <c r="A294" s="23" t="s">
        <v>3</v>
      </c>
      <c r="B294" s="24" t="s">
        <v>4</v>
      </c>
      <c r="C294" s="24" t="s">
        <v>5</v>
      </c>
      <c r="D294" s="25" t="s">
        <v>6</v>
      </c>
      <c r="E294" s="24"/>
      <c r="F294" s="24" t="s">
        <v>850</v>
      </c>
      <c r="G294" s="25" t="s">
        <v>851</v>
      </c>
      <c r="H294" s="25" t="s">
        <v>852</v>
      </c>
      <c r="I294" s="26" t="s">
        <v>12</v>
      </c>
    </row>
    <row r="295" spans="1:9" ht="31.5">
      <c r="A295" s="27" t="s">
        <v>18</v>
      </c>
      <c r="B295" s="28" t="s">
        <v>23</v>
      </c>
      <c r="C295" s="28">
        <v>160727</v>
      </c>
      <c r="D295" s="29" t="s">
        <v>370</v>
      </c>
      <c r="E295" s="28"/>
      <c r="F295" s="28" t="s">
        <v>66</v>
      </c>
      <c r="G295" s="29">
        <v>1</v>
      </c>
      <c r="H295" s="29">
        <v>3048.75</v>
      </c>
      <c r="I295" s="30">
        <v>3048.75</v>
      </c>
    </row>
    <row r="296" spans="1:9">
      <c r="A296" s="31" t="s">
        <v>861</v>
      </c>
      <c r="B296" s="32" t="s">
        <v>19</v>
      </c>
      <c r="C296" s="32">
        <v>88309</v>
      </c>
      <c r="D296" s="33" t="s">
        <v>863</v>
      </c>
      <c r="E296" s="33"/>
      <c r="F296" s="32" t="s">
        <v>31</v>
      </c>
      <c r="G296" s="33">
        <v>3.25</v>
      </c>
      <c r="H296" s="33">
        <v>23</v>
      </c>
      <c r="I296" s="34">
        <v>74.75</v>
      </c>
    </row>
    <row r="297" spans="1:9">
      <c r="A297" s="31" t="s">
        <v>861</v>
      </c>
      <c r="B297" s="32" t="s">
        <v>19</v>
      </c>
      <c r="C297" s="32">
        <v>88316</v>
      </c>
      <c r="D297" s="33" t="s">
        <v>864</v>
      </c>
      <c r="E297" s="33"/>
      <c r="F297" s="32" t="s">
        <v>31</v>
      </c>
      <c r="G297" s="33">
        <v>1.61</v>
      </c>
      <c r="H297" s="33">
        <v>19.09</v>
      </c>
      <c r="I297" s="34">
        <v>30.73</v>
      </c>
    </row>
    <row r="298" spans="1:9" ht="24.75">
      <c r="A298" s="31" t="s">
        <v>29</v>
      </c>
      <c r="B298" s="32" t="s">
        <v>19</v>
      </c>
      <c r="C298" s="32">
        <v>36888</v>
      </c>
      <c r="D298" s="33" t="s">
        <v>867</v>
      </c>
      <c r="E298" s="33"/>
      <c r="F298" s="32" t="s">
        <v>25</v>
      </c>
      <c r="G298" s="33">
        <v>12.5</v>
      </c>
      <c r="H298" s="33">
        <v>33.51</v>
      </c>
      <c r="I298" s="34">
        <v>418.87</v>
      </c>
    </row>
    <row r="299" spans="1:9">
      <c r="A299" s="31" t="s">
        <v>29</v>
      </c>
      <c r="B299" s="32" t="s">
        <v>829</v>
      </c>
      <c r="C299" s="32">
        <v>632</v>
      </c>
      <c r="D299" s="33" t="s">
        <v>869</v>
      </c>
      <c r="E299" s="33"/>
      <c r="F299" s="32" t="s">
        <v>870</v>
      </c>
      <c r="G299" s="33">
        <v>4.3049999999999997</v>
      </c>
      <c r="H299" s="33">
        <v>540</v>
      </c>
      <c r="I299" s="34">
        <v>2324.6999999999998</v>
      </c>
    </row>
    <row r="300" spans="1:9" ht="24.75">
      <c r="A300" s="31" t="s">
        <v>29</v>
      </c>
      <c r="B300" s="32" t="s">
        <v>19</v>
      </c>
      <c r="C300" s="32">
        <v>7568</v>
      </c>
      <c r="D300" s="33" t="s">
        <v>866</v>
      </c>
      <c r="E300" s="33"/>
      <c r="F300" s="32" t="s">
        <v>66</v>
      </c>
      <c r="G300" s="33">
        <v>13.4</v>
      </c>
      <c r="H300" s="33">
        <v>1.29</v>
      </c>
      <c r="I300" s="34">
        <v>17.28</v>
      </c>
    </row>
    <row r="301" spans="1:9" ht="24.75">
      <c r="A301" s="31" t="s">
        <v>861</v>
      </c>
      <c r="B301" s="32" t="s">
        <v>19</v>
      </c>
      <c r="C301" s="32">
        <v>90830</v>
      </c>
      <c r="D301" s="33" t="s">
        <v>868</v>
      </c>
      <c r="E301" s="33"/>
      <c r="F301" s="32" t="s">
        <v>66</v>
      </c>
      <c r="G301" s="33">
        <v>1</v>
      </c>
      <c r="H301" s="33">
        <v>182.42</v>
      </c>
      <c r="I301" s="34">
        <v>182.42</v>
      </c>
    </row>
    <row r="302" spans="1:9">
      <c r="A302" s="35"/>
      <c r="B302" s="2"/>
      <c r="C302" s="2"/>
      <c r="D302" s="6"/>
      <c r="E302" s="2"/>
      <c r="F302" s="2"/>
      <c r="G302" s="6"/>
      <c r="H302" s="6"/>
      <c r="I302" s="36"/>
    </row>
    <row r="303" spans="1:9">
      <c r="A303" s="37"/>
      <c r="B303" s="38"/>
      <c r="C303" s="38"/>
      <c r="D303" s="39" t="s">
        <v>856</v>
      </c>
      <c r="E303" s="40">
        <v>55.743427511699998</v>
      </c>
      <c r="F303" s="41" t="s">
        <v>857</v>
      </c>
      <c r="G303" s="42">
        <v>46.46</v>
      </c>
      <c r="H303" s="39" t="s">
        <v>858</v>
      </c>
      <c r="I303" s="43">
        <v>102.2</v>
      </c>
    </row>
    <row r="304" spans="1:9">
      <c r="A304" s="44"/>
      <c r="B304" s="45"/>
      <c r="C304" s="45"/>
      <c r="D304" s="46" t="s">
        <v>859</v>
      </c>
      <c r="E304" s="47">
        <v>831.08</v>
      </c>
      <c r="F304" s="45"/>
      <c r="G304" s="48"/>
      <c r="H304" s="46" t="s">
        <v>860</v>
      </c>
      <c r="I304" s="49">
        <v>3879.83</v>
      </c>
    </row>
    <row r="305" spans="1:9">
      <c r="D305" s="12"/>
      <c r="G305" s="12"/>
      <c r="H305" s="12"/>
      <c r="I305" s="13"/>
    </row>
    <row r="306" spans="1:9" ht="24.75">
      <c r="A306" s="23" t="s">
        <v>3</v>
      </c>
      <c r="B306" s="24" t="s">
        <v>4</v>
      </c>
      <c r="C306" s="24" t="s">
        <v>5</v>
      </c>
      <c r="D306" s="25" t="s">
        <v>6</v>
      </c>
      <c r="E306" s="24"/>
      <c r="F306" s="24" t="s">
        <v>850</v>
      </c>
      <c r="G306" s="25" t="s">
        <v>851</v>
      </c>
      <c r="H306" s="25" t="s">
        <v>852</v>
      </c>
      <c r="I306" s="26" t="s">
        <v>12</v>
      </c>
    </row>
    <row r="307" spans="1:9" ht="31.5">
      <c r="A307" s="27" t="s">
        <v>18</v>
      </c>
      <c r="B307" s="28" t="s">
        <v>23</v>
      </c>
      <c r="C307" s="28">
        <v>160728</v>
      </c>
      <c r="D307" s="29" t="s">
        <v>372</v>
      </c>
      <c r="E307" s="28"/>
      <c r="F307" s="28" t="s">
        <v>66</v>
      </c>
      <c r="G307" s="29">
        <v>1</v>
      </c>
      <c r="H307" s="29">
        <v>3288.95</v>
      </c>
      <c r="I307" s="30">
        <v>3288.95</v>
      </c>
    </row>
    <row r="308" spans="1:9">
      <c r="A308" s="31" t="s">
        <v>861</v>
      </c>
      <c r="B308" s="32" t="s">
        <v>19</v>
      </c>
      <c r="C308" s="32">
        <v>88309</v>
      </c>
      <c r="D308" s="33" t="s">
        <v>863</v>
      </c>
      <c r="E308" s="33"/>
      <c r="F308" s="32" t="s">
        <v>31</v>
      </c>
      <c r="G308" s="33">
        <v>3.25</v>
      </c>
      <c r="H308" s="33">
        <v>23</v>
      </c>
      <c r="I308" s="34">
        <v>74.75</v>
      </c>
    </row>
    <row r="309" spans="1:9">
      <c r="A309" s="31" t="s">
        <v>861</v>
      </c>
      <c r="B309" s="32" t="s">
        <v>19</v>
      </c>
      <c r="C309" s="32">
        <v>88316</v>
      </c>
      <c r="D309" s="33" t="s">
        <v>864</v>
      </c>
      <c r="E309" s="33"/>
      <c r="F309" s="32" t="s">
        <v>31</v>
      </c>
      <c r="G309" s="33">
        <v>1.61</v>
      </c>
      <c r="H309" s="33">
        <v>19.09</v>
      </c>
      <c r="I309" s="34">
        <v>30.73</v>
      </c>
    </row>
    <row r="310" spans="1:9" ht="24.75">
      <c r="A310" s="31" t="s">
        <v>29</v>
      </c>
      <c r="B310" s="32" t="s">
        <v>19</v>
      </c>
      <c r="C310" s="32">
        <v>36888</v>
      </c>
      <c r="D310" s="33" t="s">
        <v>867</v>
      </c>
      <c r="E310" s="33"/>
      <c r="F310" s="32" t="s">
        <v>25</v>
      </c>
      <c r="G310" s="33">
        <v>12.9</v>
      </c>
      <c r="H310" s="33">
        <v>33.51</v>
      </c>
      <c r="I310" s="34">
        <v>432.27</v>
      </c>
    </row>
    <row r="311" spans="1:9">
      <c r="A311" s="31" t="s">
        <v>29</v>
      </c>
      <c r="B311" s="32" t="s">
        <v>829</v>
      </c>
      <c r="C311" s="32">
        <v>632</v>
      </c>
      <c r="D311" s="33" t="s">
        <v>869</v>
      </c>
      <c r="E311" s="33"/>
      <c r="F311" s="32" t="s">
        <v>870</v>
      </c>
      <c r="G311" s="33">
        <v>4.7249999999999996</v>
      </c>
      <c r="H311" s="33">
        <v>540</v>
      </c>
      <c r="I311" s="34">
        <v>2551.5</v>
      </c>
    </row>
    <row r="312" spans="1:9" ht="24.75">
      <c r="A312" s="31" t="s">
        <v>29</v>
      </c>
      <c r="B312" s="32" t="s">
        <v>19</v>
      </c>
      <c r="C312" s="32">
        <v>7568</v>
      </c>
      <c r="D312" s="33" t="s">
        <v>866</v>
      </c>
      <c r="E312" s="33"/>
      <c r="F312" s="32" t="s">
        <v>66</v>
      </c>
      <c r="G312" s="33">
        <v>13.4</v>
      </c>
      <c r="H312" s="33">
        <v>1.29</v>
      </c>
      <c r="I312" s="34">
        <v>17.28</v>
      </c>
    </row>
    <row r="313" spans="1:9" ht="24.75">
      <c r="A313" s="31" t="s">
        <v>861</v>
      </c>
      <c r="B313" s="32" t="s">
        <v>19</v>
      </c>
      <c r="C313" s="32">
        <v>90830</v>
      </c>
      <c r="D313" s="33" t="s">
        <v>868</v>
      </c>
      <c r="E313" s="33"/>
      <c r="F313" s="32" t="s">
        <v>66</v>
      </c>
      <c r="G313" s="33">
        <v>1</v>
      </c>
      <c r="H313" s="33">
        <v>182.42</v>
      </c>
      <c r="I313" s="34">
        <v>182.42</v>
      </c>
    </row>
    <row r="314" spans="1:9">
      <c r="A314" s="35"/>
      <c r="B314" s="2"/>
      <c r="C314" s="2"/>
      <c r="D314" s="6"/>
      <c r="E314" s="2"/>
      <c r="F314" s="2"/>
      <c r="G314" s="6"/>
      <c r="H314" s="6"/>
      <c r="I314" s="36"/>
    </row>
    <row r="315" spans="1:9">
      <c r="A315" s="37"/>
      <c r="B315" s="38"/>
      <c r="C315" s="38"/>
      <c r="D315" s="39" t="s">
        <v>856</v>
      </c>
      <c r="E315" s="40">
        <v>55.743427511699998</v>
      </c>
      <c r="F315" s="41" t="s">
        <v>857</v>
      </c>
      <c r="G315" s="42">
        <v>46.46</v>
      </c>
      <c r="H315" s="39" t="s">
        <v>858</v>
      </c>
      <c r="I315" s="43">
        <v>102.2</v>
      </c>
    </row>
    <row r="316" spans="1:9">
      <c r="A316" s="44"/>
      <c r="B316" s="45"/>
      <c r="C316" s="45"/>
      <c r="D316" s="46" t="s">
        <v>859</v>
      </c>
      <c r="E316" s="47">
        <v>896.56</v>
      </c>
      <c r="F316" s="45"/>
      <c r="G316" s="48"/>
      <c r="H316" s="46" t="s">
        <v>860</v>
      </c>
      <c r="I316" s="49">
        <v>4185.51</v>
      </c>
    </row>
    <row r="317" spans="1:9">
      <c r="D317" s="12"/>
      <c r="G317" s="12"/>
      <c r="H317" s="12"/>
      <c r="I317" s="13"/>
    </row>
    <row r="318" spans="1:9" ht="24.75">
      <c r="A318" s="23" t="s">
        <v>3</v>
      </c>
      <c r="B318" s="24" t="s">
        <v>4</v>
      </c>
      <c r="C318" s="24" t="s">
        <v>5</v>
      </c>
      <c r="D318" s="25" t="s">
        <v>6</v>
      </c>
      <c r="E318" s="24"/>
      <c r="F318" s="24" t="s">
        <v>850</v>
      </c>
      <c r="G318" s="25" t="s">
        <v>851</v>
      </c>
      <c r="H318" s="25" t="s">
        <v>852</v>
      </c>
      <c r="I318" s="26" t="s">
        <v>12</v>
      </c>
    </row>
    <row r="319" spans="1:9" ht="31.5">
      <c r="A319" s="27" t="s">
        <v>18</v>
      </c>
      <c r="B319" s="28" t="s">
        <v>23</v>
      </c>
      <c r="C319" s="28">
        <v>160729</v>
      </c>
      <c r="D319" s="29" t="s">
        <v>374</v>
      </c>
      <c r="E319" s="28"/>
      <c r="F319" s="28" t="s">
        <v>66</v>
      </c>
      <c r="G319" s="29">
        <v>1</v>
      </c>
      <c r="H319" s="29">
        <v>4685.45</v>
      </c>
      <c r="I319" s="30">
        <v>4685.45</v>
      </c>
    </row>
    <row r="320" spans="1:9">
      <c r="A320" s="31" t="s">
        <v>861</v>
      </c>
      <c r="B320" s="32" t="s">
        <v>19</v>
      </c>
      <c r="C320" s="32">
        <v>88309</v>
      </c>
      <c r="D320" s="33" t="s">
        <v>863</v>
      </c>
      <c r="E320" s="33"/>
      <c r="F320" s="32" t="s">
        <v>31</v>
      </c>
      <c r="G320" s="33">
        <v>5.31</v>
      </c>
      <c r="H320" s="33">
        <v>23</v>
      </c>
      <c r="I320" s="34">
        <v>122.13</v>
      </c>
    </row>
    <row r="321" spans="1:9">
      <c r="A321" s="31" t="s">
        <v>861</v>
      </c>
      <c r="B321" s="32" t="s">
        <v>19</v>
      </c>
      <c r="C321" s="32">
        <v>88316</v>
      </c>
      <c r="D321" s="33" t="s">
        <v>864</v>
      </c>
      <c r="E321" s="33"/>
      <c r="F321" s="32" t="s">
        <v>31</v>
      </c>
      <c r="G321" s="33">
        <v>2.63</v>
      </c>
      <c r="H321" s="33">
        <v>19.09</v>
      </c>
      <c r="I321" s="34">
        <v>50.2</v>
      </c>
    </row>
    <row r="322" spans="1:9" ht="24.75">
      <c r="A322" s="31" t="s">
        <v>29</v>
      </c>
      <c r="B322" s="32" t="s">
        <v>19</v>
      </c>
      <c r="C322" s="32">
        <v>36888</v>
      </c>
      <c r="D322" s="33" t="s">
        <v>867</v>
      </c>
      <c r="E322" s="33"/>
      <c r="F322" s="32" t="s">
        <v>25</v>
      </c>
      <c r="G322" s="33">
        <v>15.1</v>
      </c>
      <c r="H322" s="33">
        <v>33.51</v>
      </c>
      <c r="I322" s="34">
        <v>506</v>
      </c>
    </row>
    <row r="323" spans="1:9">
      <c r="A323" s="31" t="s">
        <v>29</v>
      </c>
      <c r="B323" s="32" t="s">
        <v>829</v>
      </c>
      <c r="C323" s="32">
        <v>632</v>
      </c>
      <c r="D323" s="33" t="s">
        <v>869</v>
      </c>
      <c r="E323" s="33"/>
      <c r="F323" s="32" t="s">
        <v>870</v>
      </c>
      <c r="G323" s="33">
        <v>7.0350000000000001</v>
      </c>
      <c r="H323" s="33">
        <v>540</v>
      </c>
      <c r="I323" s="34">
        <v>3798.9</v>
      </c>
    </row>
    <row r="324" spans="1:9" ht="24.75">
      <c r="A324" s="31" t="s">
        <v>29</v>
      </c>
      <c r="B324" s="32" t="s">
        <v>19</v>
      </c>
      <c r="C324" s="32">
        <v>7568</v>
      </c>
      <c r="D324" s="33" t="s">
        <v>866</v>
      </c>
      <c r="E324" s="33"/>
      <c r="F324" s="32" t="s">
        <v>66</v>
      </c>
      <c r="G324" s="33">
        <v>20</v>
      </c>
      <c r="H324" s="33">
        <v>1.29</v>
      </c>
      <c r="I324" s="34">
        <v>25.8</v>
      </c>
    </row>
    <row r="325" spans="1:9" ht="24.75">
      <c r="A325" s="31" t="s">
        <v>861</v>
      </c>
      <c r="B325" s="32" t="s">
        <v>19</v>
      </c>
      <c r="C325" s="32">
        <v>90830</v>
      </c>
      <c r="D325" s="33" t="s">
        <v>868</v>
      </c>
      <c r="E325" s="33"/>
      <c r="F325" s="32" t="s">
        <v>66</v>
      </c>
      <c r="G325" s="33">
        <v>1</v>
      </c>
      <c r="H325" s="33">
        <v>182.42</v>
      </c>
      <c r="I325" s="34">
        <v>182.42</v>
      </c>
    </row>
    <row r="326" spans="1:9">
      <c r="A326" s="35"/>
      <c r="B326" s="2"/>
      <c r="C326" s="2"/>
      <c r="D326" s="6"/>
      <c r="E326" s="2"/>
      <c r="F326" s="2"/>
      <c r="G326" s="6"/>
      <c r="H326" s="6"/>
      <c r="I326" s="36"/>
    </row>
    <row r="327" spans="1:9">
      <c r="A327" s="37"/>
      <c r="B327" s="38"/>
      <c r="C327" s="38"/>
      <c r="D327" s="39" t="s">
        <v>856</v>
      </c>
      <c r="E327" s="40">
        <v>83.031526126299994</v>
      </c>
      <c r="F327" s="41" t="s">
        <v>857</v>
      </c>
      <c r="G327" s="42">
        <v>69.2</v>
      </c>
      <c r="H327" s="39" t="s">
        <v>858</v>
      </c>
      <c r="I327" s="43">
        <v>152.22999999999999</v>
      </c>
    </row>
    <row r="328" spans="1:9">
      <c r="A328" s="44"/>
      <c r="B328" s="45"/>
      <c r="C328" s="45"/>
      <c r="D328" s="46" t="s">
        <v>859</v>
      </c>
      <c r="E328" s="47">
        <v>1277.25</v>
      </c>
      <c r="F328" s="45"/>
      <c r="G328" s="48"/>
      <c r="H328" s="46" t="s">
        <v>860</v>
      </c>
      <c r="I328" s="49">
        <v>5962.7</v>
      </c>
    </row>
    <row r="329" spans="1:9">
      <c r="D329" s="12"/>
      <c r="G329" s="12"/>
      <c r="H329" s="12"/>
      <c r="I329" s="13"/>
    </row>
    <row r="330" spans="1:9" ht="24.75">
      <c r="A330" s="23" t="s">
        <v>3</v>
      </c>
      <c r="B330" s="24" t="s">
        <v>4</v>
      </c>
      <c r="C330" s="24" t="s">
        <v>5</v>
      </c>
      <c r="D330" s="25" t="s">
        <v>6</v>
      </c>
      <c r="E330" s="24"/>
      <c r="F330" s="24" t="s">
        <v>850</v>
      </c>
      <c r="G330" s="25" t="s">
        <v>851</v>
      </c>
      <c r="H330" s="25" t="s">
        <v>852</v>
      </c>
      <c r="I330" s="26" t="s">
        <v>12</v>
      </c>
    </row>
    <row r="331" spans="1:9" ht="31.5">
      <c r="A331" s="27" t="s">
        <v>18</v>
      </c>
      <c r="B331" s="28" t="s">
        <v>23</v>
      </c>
      <c r="C331" s="28">
        <v>160724</v>
      </c>
      <c r="D331" s="29" t="s">
        <v>428</v>
      </c>
      <c r="E331" s="28"/>
      <c r="F331" s="28" t="s">
        <v>66</v>
      </c>
      <c r="G331" s="29">
        <v>1</v>
      </c>
      <c r="H331" s="29">
        <v>2486.36</v>
      </c>
      <c r="I331" s="30">
        <v>2486.36</v>
      </c>
    </row>
    <row r="332" spans="1:9">
      <c r="A332" s="31" t="s">
        <v>861</v>
      </c>
      <c r="B332" s="32" t="s">
        <v>19</v>
      </c>
      <c r="C332" s="32">
        <v>88309</v>
      </c>
      <c r="D332" s="33" t="s">
        <v>863</v>
      </c>
      <c r="E332" s="33"/>
      <c r="F332" s="32" t="s">
        <v>31</v>
      </c>
      <c r="G332" s="33">
        <v>2.7</v>
      </c>
      <c r="H332" s="33">
        <v>23</v>
      </c>
      <c r="I332" s="34">
        <v>62.1</v>
      </c>
    </row>
    <row r="333" spans="1:9">
      <c r="A333" s="31" t="s">
        <v>861</v>
      </c>
      <c r="B333" s="32" t="s">
        <v>19</v>
      </c>
      <c r="C333" s="32">
        <v>88316</v>
      </c>
      <c r="D333" s="33" t="s">
        <v>864</v>
      </c>
      <c r="E333" s="33"/>
      <c r="F333" s="32" t="s">
        <v>31</v>
      </c>
      <c r="G333" s="33">
        <v>1.34</v>
      </c>
      <c r="H333" s="33">
        <v>19.09</v>
      </c>
      <c r="I333" s="34">
        <v>25.58</v>
      </c>
    </row>
    <row r="334" spans="1:9" ht="24.75">
      <c r="A334" s="31" t="s">
        <v>29</v>
      </c>
      <c r="B334" s="32" t="s">
        <v>19</v>
      </c>
      <c r="C334" s="32">
        <v>36888</v>
      </c>
      <c r="D334" s="33" t="s">
        <v>867</v>
      </c>
      <c r="E334" s="33"/>
      <c r="F334" s="32" t="s">
        <v>25</v>
      </c>
      <c r="G334" s="33">
        <v>11.6</v>
      </c>
      <c r="H334" s="33">
        <v>33.51</v>
      </c>
      <c r="I334" s="34">
        <v>388.71</v>
      </c>
    </row>
    <row r="335" spans="1:9">
      <c r="A335" s="31" t="s">
        <v>29</v>
      </c>
      <c r="B335" s="32" t="s">
        <v>829</v>
      </c>
      <c r="C335" s="32">
        <v>632</v>
      </c>
      <c r="D335" s="33" t="s">
        <v>869</v>
      </c>
      <c r="E335" s="33"/>
      <c r="F335" s="32" t="s">
        <v>870</v>
      </c>
      <c r="G335" s="33">
        <v>3.36</v>
      </c>
      <c r="H335" s="33">
        <v>540</v>
      </c>
      <c r="I335" s="34">
        <v>1814.4</v>
      </c>
    </row>
    <row r="336" spans="1:9" ht="24.75">
      <c r="A336" s="31" t="s">
        <v>29</v>
      </c>
      <c r="B336" s="32" t="s">
        <v>19</v>
      </c>
      <c r="C336" s="32">
        <v>7568</v>
      </c>
      <c r="D336" s="33" t="s">
        <v>866</v>
      </c>
      <c r="E336" s="33"/>
      <c r="F336" s="32" t="s">
        <v>66</v>
      </c>
      <c r="G336" s="33">
        <v>10.199999999999999</v>
      </c>
      <c r="H336" s="33">
        <v>1.29</v>
      </c>
      <c r="I336" s="34">
        <v>13.15</v>
      </c>
    </row>
    <row r="337" spans="1:9" ht="24.75">
      <c r="A337" s="31" t="s">
        <v>861</v>
      </c>
      <c r="B337" s="32" t="s">
        <v>19</v>
      </c>
      <c r="C337" s="32">
        <v>90830</v>
      </c>
      <c r="D337" s="33" t="s">
        <v>868</v>
      </c>
      <c r="E337" s="33"/>
      <c r="F337" s="32" t="s">
        <v>66</v>
      </c>
      <c r="G337" s="33">
        <v>1</v>
      </c>
      <c r="H337" s="33">
        <v>182.42</v>
      </c>
      <c r="I337" s="34">
        <v>182.42</v>
      </c>
    </row>
    <row r="338" spans="1:9">
      <c r="A338" s="35"/>
      <c r="B338" s="2"/>
      <c r="C338" s="2"/>
      <c r="D338" s="6"/>
      <c r="E338" s="2"/>
      <c r="F338" s="2"/>
      <c r="G338" s="6"/>
      <c r="H338" s="6"/>
      <c r="I338" s="36"/>
    </row>
    <row r="339" spans="1:9">
      <c r="A339" s="37"/>
      <c r="B339" s="38"/>
      <c r="C339" s="38"/>
      <c r="D339" s="39" t="s">
        <v>856</v>
      </c>
      <c r="E339" s="40">
        <v>48.472782807900003</v>
      </c>
      <c r="F339" s="41" t="s">
        <v>857</v>
      </c>
      <c r="G339" s="42">
        <v>40.4</v>
      </c>
      <c r="H339" s="39" t="s">
        <v>858</v>
      </c>
      <c r="I339" s="43">
        <v>88.87</v>
      </c>
    </row>
    <row r="340" spans="1:9">
      <c r="A340" s="44"/>
      <c r="B340" s="45"/>
      <c r="C340" s="45"/>
      <c r="D340" s="46" t="s">
        <v>859</v>
      </c>
      <c r="E340" s="47">
        <v>677.78</v>
      </c>
      <c r="F340" s="45"/>
      <c r="G340" s="48"/>
      <c r="H340" s="46" t="s">
        <v>860</v>
      </c>
      <c r="I340" s="49">
        <v>3164.14</v>
      </c>
    </row>
    <row r="341" spans="1:9">
      <c r="D341" s="12"/>
      <c r="G341" s="12"/>
      <c r="H341" s="12"/>
      <c r="I341" s="13"/>
    </row>
    <row r="342" spans="1:9" ht="24.75">
      <c r="A342" s="23" t="s">
        <v>3</v>
      </c>
      <c r="B342" s="24" t="s">
        <v>4</v>
      </c>
      <c r="C342" s="24" t="s">
        <v>5</v>
      </c>
      <c r="D342" s="25" t="s">
        <v>6</v>
      </c>
      <c r="E342" s="24"/>
      <c r="F342" s="24" t="s">
        <v>850</v>
      </c>
      <c r="G342" s="25" t="s">
        <v>851</v>
      </c>
      <c r="H342" s="25" t="s">
        <v>852</v>
      </c>
      <c r="I342" s="26" t="s">
        <v>12</v>
      </c>
    </row>
    <row r="343" spans="1:9" ht="31.5">
      <c r="A343" s="27" t="s">
        <v>18</v>
      </c>
      <c r="B343" s="28" t="s">
        <v>23</v>
      </c>
      <c r="C343" s="28">
        <v>160675</v>
      </c>
      <c r="D343" s="29" t="s">
        <v>430</v>
      </c>
      <c r="E343" s="28"/>
      <c r="F343" s="28" t="s">
        <v>66</v>
      </c>
      <c r="G343" s="29">
        <v>1</v>
      </c>
      <c r="H343" s="29">
        <v>1275.72</v>
      </c>
      <c r="I343" s="30">
        <v>1275.72</v>
      </c>
    </row>
    <row r="344" spans="1:9" ht="24.75">
      <c r="A344" s="31" t="s">
        <v>29</v>
      </c>
      <c r="B344" s="32" t="s">
        <v>19</v>
      </c>
      <c r="C344" s="32">
        <v>7696</v>
      </c>
      <c r="D344" s="33" t="s">
        <v>903</v>
      </c>
      <c r="E344" s="33"/>
      <c r="F344" s="32" t="s">
        <v>25</v>
      </c>
      <c r="G344" s="33">
        <v>13.2</v>
      </c>
      <c r="H344" s="33">
        <v>75.3</v>
      </c>
      <c r="I344" s="34">
        <v>993.96</v>
      </c>
    </row>
    <row r="345" spans="1:9" ht="24.75">
      <c r="A345" s="31" t="s">
        <v>29</v>
      </c>
      <c r="B345" s="32" t="s">
        <v>19</v>
      </c>
      <c r="C345" s="32">
        <v>7162</v>
      </c>
      <c r="D345" s="33" t="s">
        <v>904</v>
      </c>
      <c r="E345" s="33"/>
      <c r="F345" s="32" t="s">
        <v>21</v>
      </c>
      <c r="G345" s="33">
        <v>3.36</v>
      </c>
      <c r="H345" s="33">
        <v>40.68</v>
      </c>
      <c r="I345" s="34">
        <v>136.68</v>
      </c>
    </row>
    <row r="346" spans="1:9">
      <c r="A346" s="31" t="s">
        <v>29</v>
      </c>
      <c r="B346" s="32" t="s">
        <v>19</v>
      </c>
      <c r="C346" s="32">
        <v>11002</v>
      </c>
      <c r="D346" s="33" t="s">
        <v>905</v>
      </c>
      <c r="E346" s="33"/>
      <c r="F346" s="32" t="s">
        <v>73</v>
      </c>
      <c r="G346" s="33">
        <v>8.9999999999999993E-3</v>
      </c>
      <c r="H346" s="33">
        <v>54.47</v>
      </c>
      <c r="I346" s="34">
        <v>0.49</v>
      </c>
    </row>
    <row r="347" spans="1:9">
      <c r="A347" s="31" t="s">
        <v>29</v>
      </c>
      <c r="B347" s="32" t="s">
        <v>19</v>
      </c>
      <c r="C347" s="32">
        <v>43130</v>
      </c>
      <c r="D347" s="33" t="s">
        <v>906</v>
      </c>
      <c r="E347" s="33"/>
      <c r="F347" s="32" t="s">
        <v>907</v>
      </c>
      <c r="G347" s="33">
        <v>0.28692000000000001</v>
      </c>
      <c r="H347" s="33">
        <v>21.08</v>
      </c>
      <c r="I347" s="34">
        <v>6.04</v>
      </c>
    </row>
    <row r="348" spans="1:9">
      <c r="A348" s="31" t="s">
        <v>861</v>
      </c>
      <c r="B348" s="32" t="s">
        <v>19</v>
      </c>
      <c r="C348" s="32">
        <v>88315</v>
      </c>
      <c r="D348" s="33" t="s">
        <v>865</v>
      </c>
      <c r="E348" s="33"/>
      <c r="F348" s="32" t="s">
        <v>31</v>
      </c>
      <c r="G348" s="33">
        <v>3.3279999999999998</v>
      </c>
      <c r="H348" s="33">
        <v>22.82</v>
      </c>
      <c r="I348" s="34">
        <v>75.94</v>
      </c>
    </row>
    <row r="349" spans="1:9">
      <c r="A349" s="31" t="s">
        <v>861</v>
      </c>
      <c r="B349" s="32" t="s">
        <v>19</v>
      </c>
      <c r="C349" s="32">
        <v>88316</v>
      </c>
      <c r="D349" s="33" t="s">
        <v>864</v>
      </c>
      <c r="E349" s="33"/>
      <c r="F349" s="32" t="s">
        <v>31</v>
      </c>
      <c r="G349" s="33">
        <v>3.28</v>
      </c>
      <c r="H349" s="33">
        <v>19.09</v>
      </c>
      <c r="I349" s="34">
        <v>62.61</v>
      </c>
    </row>
    <row r="350" spans="1:9">
      <c r="A350" s="35"/>
      <c r="B350" s="2"/>
      <c r="C350" s="2"/>
      <c r="D350" s="6"/>
      <c r="E350" s="2"/>
      <c r="F350" s="2"/>
      <c r="G350" s="6"/>
      <c r="H350" s="6"/>
      <c r="I350" s="36"/>
    </row>
    <row r="351" spans="1:9">
      <c r="A351" s="37"/>
      <c r="B351" s="38"/>
      <c r="C351" s="38"/>
      <c r="D351" s="39" t="s">
        <v>856</v>
      </c>
      <c r="E351" s="40">
        <v>56.005236173199997</v>
      </c>
      <c r="F351" s="41" t="s">
        <v>857</v>
      </c>
      <c r="G351" s="42">
        <v>46.67</v>
      </c>
      <c r="H351" s="39" t="s">
        <v>858</v>
      </c>
      <c r="I351" s="43">
        <v>102.68</v>
      </c>
    </row>
    <row r="352" spans="1:9">
      <c r="A352" s="44"/>
      <c r="B352" s="45"/>
      <c r="C352" s="45"/>
      <c r="D352" s="46" t="s">
        <v>859</v>
      </c>
      <c r="E352" s="47">
        <v>347.76</v>
      </c>
      <c r="F352" s="45"/>
      <c r="G352" s="48"/>
      <c r="H352" s="46" t="s">
        <v>860</v>
      </c>
      <c r="I352" s="49">
        <v>1623.48</v>
      </c>
    </row>
    <row r="353" spans="1:9">
      <c r="D353" s="12"/>
      <c r="G353" s="12"/>
      <c r="H353" s="12"/>
      <c r="I353" s="13"/>
    </row>
    <row r="354" spans="1:9" ht="24.75">
      <c r="A354" s="23" t="s">
        <v>3</v>
      </c>
      <c r="B354" s="24" t="s">
        <v>4</v>
      </c>
      <c r="C354" s="24" t="s">
        <v>5</v>
      </c>
      <c r="D354" s="25" t="s">
        <v>6</v>
      </c>
      <c r="E354" s="24"/>
      <c r="F354" s="24" t="s">
        <v>850</v>
      </c>
      <c r="G354" s="25" t="s">
        <v>851</v>
      </c>
      <c r="H354" s="25" t="s">
        <v>852</v>
      </c>
      <c r="I354" s="26" t="s">
        <v>12</v>
      </c>
    </row>
    <row r="355" spans="1:9" ht="31.5">
      <c r="A355" s="27" t="s">
        <v>18</v>
      </c>
      <c r="B355" s="28" t="s">
        <v>23</v>
      </c>
      <c r="C355" s="28">
        <v>160730</v>
      </c>
      <c r="D355" s="29" t="s">
        <v>497</v>
      </c>
      <c r="E355" s="28"/>
      <c r="F355" s="28" t="s">
        <v>66</v>
      </c>
      <c r="G355" s="29">
        <v>1</v>
      </c>
      <c r="H355" s="29">
        <v>2101.35</v>
      </c>
      <c r="I355" s="30">
        <v>2101.35</v>
      </c>
    </row>
    <row r="356" spans="1:9">
      <c r="A356" s="31" t="s">
        <v>861</v>
      </c>
      <c r="B356" s="32" t="s">
        <v>19</v>
      </c>
      <c r="C356" s="32">
        <v>88309</v>
      </c>
      <c r="D356" s="33" t="s">
        <v>863</v>
      </c>
      <c r="E356" s="33"/>
      <c r="F356" s="32" t="s">
        <v>31</v>
      </c>
      <c r="G356" s="33">
        <v>1.91</v>
      </c>
      <c r="H356" s="33">
        <v>23</v>
      </c>
      <c r="I356" s="34">
        <v>43.93</v>
      </c>
    </row>
    <row r="357" spans="1:9">
      <c r="A357" s="31" t="s">
        <v>861</v>
      </c>
      <c r="B357" s="32" t="s">
        <v>19</v>
      </c>
      <c r="C357" s="32">
        <v>88316</v>
      </c>
      <c r="D357" s="33" t="s">
        <v>864</v>
      </c>
      <c r="E357" s="33"/>
      <c r="F357" s="32" t="s">
        <v>31</v>
      </c>
      <c r="G357" s="33">
        <v>0.95</v>
      </c>
      <c r="H357" s="33">
        <v>19.09</v>
      </c>
      <c r="I357" s="34">
        <v>18.13</v>
      </c>
    </row>
    <row r="358" spans="1:9" ht="24.75">
      <c r="A358" s="31" t="s">
        <v>29</v>
      </c>
      <c r="B358" s="32" t="s">
        <v>19</v>
      </c>
      <c r="C358" s="32">
        <v>7568</v>
      </c>
      <c r="D358" s="33" t="s">
        <v>866</v>
      </c>
      <c r="E358" s="33"/>
      <c r="F358" s="32" t="s">
        <v>66</v>
      </c>
      <c r="G358" s="33">
        <v>10.9</v>
      </c>
      <c r="H358" s="33">
        <v>1.29</v>
      </c>
      <c r="I358" s="34">
        <v>14.06</v>
      </c>
    </row>
    <row r="359" spans="1:9" ht="24.75">
      <c r="A359" s="31" t="s">
        <v>29</v>
      </c>
      <c r="B359" s="32" t="s">
        <v>19</v>
      </c>
      <c r="C359" s="32">
        <v>36888</v>
      </c>
      <c r="D359" s="33" t="s">
        <v>867</v>
      </c>
      <c r="E359" s="33"/>
      <c r="F359" s="32" t="s">
        <v>25</v>
      </c>
      <c r="G359" s="33">
        <v>11</v>
      </c>
      <c r="H359" s="33">
        <v>33.51</v>
      </c>
      <c r="I359" s="34">
        <v>368.61</v>
      </c>
    </row>
    <row r="360" spans="1:9">
      <c r="A360" s="31" t="s">
        <v>29</v>
      </c>
      <c r="B360" s="32" t="s">
        <v>829</v>
      </c>
      <c r="C360" s="32">
        <v>632</v>
      </c>
      <c r="D360" s="33" t="s">
        <v>869</v>
      </c>
      <c r="E360" s="33"/>
      <c r="F360" s="32" t="s">
        <v>870</v>
      </c>
      <c r="G360" s="33">
        <v>2.73</v>
      </c>
      <c r="H360" s="33">
        <v>540</v>
      </c>
      <c r="I360" s="34">
        <v>1474.2</v>
      </c>
    </row>
    <row r="361" spans="1:9" ht="24.75">
      <c r="A361" s="31" t="s">
        <v>861</v>
      </c>
      <c r="B361" s="32" t="s">
        <v>19</v>
      </c>
      <c r="C361" s="32">
        <v>90830</v>
      </c>
      <c r="D361" s="33" t="s">
        <v>868</v>
      </c>
      <c r="E361" s="33"/>
      <c r="F361" s="32" t="s">
        <v>66</v>
      </c>
      <c r="G361" s="33">
        <v>1</v>
      </c>
      <c r="H361" s="33">
        <v>182.42</v>
      </c>
      <c r="I361" s="34">
        <v>182.42</v>
      </c>
    </row>
    <row r="362" spans="1:9">
      <c r="A362" s="35"/>
      <c r="B362" s="2"/>
      <c r="C362" s="2"/>
      <c r="D362" s="6"/>
      <c r="E362" s="2"/>
      <c r="F362" s="2"/>
      <c r="G362" s="6"/>
      <c r="H362" s="6"/>
      <c r="I362" s="36"/>
    </row>
    <row r="363" spans="1:9">
      <c r="A363" s="37"/>
      <c r="B363" s="38"/>
      <c r="C363" s="38"/>
      <c r="D363" s="39" t="s">
        <v>856</v>
      </c>
      <c r="E363" s="40">
        <v>38.016799389100001</v>
      </c>
      <c r="F363" s="41" t="s">
        <v>857</v>
      </c>
      <c r="G363" s="42">
        <v>31.68</v>
      </c>
      <c r="H363" s="39" t="s">
        <v>858</v>
      </c>
      <c r="I363" s="43">
        <v>69.7</v>
      </c>
    </row>
    <row r="364" spans="1:9">
      <c r="A364" s="44"/>
      <c r="B364" s="45"/>
      <c r="C364" s="45"/>
      <c r="D364" s="46" t="s">
        <v>859</v>
      </c>
      <c r="E364" s="47">
        <v>572.82000000000005</v>
      </c>
      <c r="F364" s="45"/>
      <c r="G364" s="48"/>
      <c r="H364" s="46" t="s">
        <v>860</v>
      </c>
      <c r="I364" s="49">
        <v>2674.17</v>
      </c>
    </row>
    <row r="365" spans="1:9">
      <c r="D365" s="12"/>
      <c r="G365" s="12"/>
      <c r="H365" s="12"/>
      <c r="I365" s="13"/>
    </row>
    <row r="366" spans="1:9" ht="24.75">
      <c r="A366" s="23" t="s">
        <v>3</v>
      </c>
      <c r="B366" s="24" t="s">
        <v>4</v>
      </c>
      <c r="C366" s="24" t="s">
        <v>5</v>
      </c>
      <c r="D366" s="25" t="s">
        <v>6</v>
      </c>
      <c r="E366" s="24"/>
      <c r="F366" s="24" t="s">
        <v>850</v>
      </c>
      <c r="G366" s="25" t="s">
        <v>851</v>
      </c>
      <c r="H366" s="25" t="s">
        <v>852</v>
      </c>
      <c r="I366" s="26" t="s">
        <v>12</v>
      </c>
    </row>
    <row r="367" spans="1:9" ht="15.75">
      <c r="A367" s="27" t="s">
        <v>18</v>
      </c>
      <c r="B367" s="28" t="s">
        <v>23</v>
      </c>
      <c r="C367" s="28">
        <v>160711</v>
      </c>
      <c r="D367" s="29" t="s">
        <v>578</v>
      </c>
      <c r="E367" s="28"/>
      <c r="F367" s="28" t="s">
        <v>66</v>
      </c>
      <c r="G367" s="29">
        <v>1</v>
      </c>
      <c r="H367" s="29">
        <v>76.59</v>
      </c>
      <c r="I367" s="30">
        <f>I368+I369+I370</f>
        <v>76.589999999999989</v>
      </c>
    </row>
    <row r="368" spans="1:9">
      <c r="A368" s="31" t="s">
        <v>29</v>
      </c>
      <c r="B368" s="106" t="s">
        <v>1289</v>
      </c>
      <c r="C368" s="32">
        <v>110495</v>
      </c>
      <c r="D368" s="33" t="s">
        <v>578</v>
      </c>
      <c r="E368" s="33"/>
      <c r="F368" s="32" t="s">
        <v>66</v>
      </c>
      <c r="G368" s="33">
        <v>1</v>
      </c>
      <c r="H368" s="33">
        <v>70.599999999999994</v>
      </c>
      <c r="I368" s="34">
        <v>70.599999999999994</v>
      </c>
    </row>
    <row r="369" spans="1:9">
      <c r="A369" s="31" t="s">
        <v>861</v>
      </c>
      <c r="B369" s="32" t="s">
        <v>19</v>
      </c>
      <c r="C369" s="32">
        <v>88247</v>
      </c>
      <c r="D369" s="33" t="s">
        <v>908</v>
      </c>
      <c r="E369" s="33"/>
      <c r="F369" s="32" t="s">
        <v>31</v>
      </c>
      <c r="G369" s="33">
        <v>7.4800000000000005E-2</v>
      </c>
      <c r="H369" s="33">
        <v>21.54</v>
      </c>
      <c r="I369" s="34">
        <v>1.61</v>
      </c>
    </row>
    <row r="370" spans="1:9">
      <c r="A370" s="31" t="s">
        <v>861</v>
      </c>
      <c r="B370" s="32" t="s">
        <v>19</v>
      </c>
      <c r="C370" s="32">
        <v>88264</v>
      </c>
      <c r="D370" s="33" t="s">
        <v>909</v>
      </c>
      <c r="E370" s="33"/>
      <c r="F370" s="32" t="s">
        <v>31</v>
      </c>
      <c r="G370" s="33">
        <v>0.17949999999999999</v>
      </c>
      <c r="H370" s="33">
        <v>24.44</v>
      </c>
      <c r="I370" s="34">
        <v>4.38</v>
      </c>
    </row>
    <row r="371" spans="1:9">
      <c r="A371" s="35"/>
      <c r="B371" s="2"/>
      <c r="C371" s="2"/>
      <c r="D371" s="6"/>
      <c r="E371" s="2"/>
      <c r="F371" s="2"/>
      <c r="G371" s="6"/>
      <c r="H371" s="6"/>
      <c r="I371" s="36"/>
    </row>
    <row r="372" spans="1:9">
      <c r="A372" s="37"/>
      <c r="B372" s="38"/>
      <c r="C372" s="38"/>
      <c r="D372" s="39" t="s">
        <v>856</v>
      </c>
      <c r="E372" s="40">
        <v>2.4980909785000001</v>
      </c>
      <c r="F372" s="41" t="s">
        <v>857</v>
      </c>
      <c r="G372" s="42">
        <v>2.08</v>
      </c>
      <c r="H372" s="39" t="s">
        <v>858</v>
      </c>
      <c r="I372" s="43">
        <v>4.58</v>
      </c>
    </row>
    <row r="373" spans="1:9">
      <c r="A373" s="44"/>
      <c r="B373" s="45"/>
      <c r="C373" s="45"/>
      <c r="D373" s="46" t="s">
        <v>859</v>
      </c>
      <c r="E373" s="47">
        <f>I373-I367</f>
        <v>20.870000000000005</v>
      </c>
      <c r="F373" s="45"/>
      <c r="G373" s="48"/>
      <c r="H373" s="46" t="s">
        <v>860</v>
      </c>
      <c r="I373" s="49">
        <v>97.46</v>
      </c>
    </row>
    <row r="374" spans="1:9">
      <c r="D374" s="12"/>
      <c r="G374" s="12"/>
      <c r="H374" s="12"/>
      <c r="I374" s="13"/>
    </row>
    <row r="375" spans="1:9" ht="24.75">
      <c r="A375" s="23" t="s">
        <v>3</v>
      </c>
      <c r="B375" s="24" t="s">
        <v>4</v>
      </c>
      <c r="C375" s="24" t="s">
        <v>5</v>
      </c>
      <c r="D375" s="25" t="s">
        <v>6</v>
      </c>
      <c r="E375" s="24"/>
      <c r="F375" s="24" t="s">
        <v>850</v>
      </c>
      <c r="G375" s="25" t="s">
        <v>851</v>
      </c>
      <c r="H375" s="25" t="s">
        <v>852</v>
      </c>
      <c r="I375" s="26" t="s">
        <v>12</v>
      </c>
    </row>
    <row r="376" spans="1:9" ht="31.5">
      <c r="A376" s="27" t="s">
        <v>18</v>
      </c>
      <c r="B376" s="28" t="s">
        <v>23</v>
      </c>
      <c r="C376" s="28">
        <v>160731</v>
      </c>
      <c r="D376" s="29" t="s">
        <v>617</v>
      </c>
      <c r="E376" s="28"/>
      <c r="F376" s="28" t="s">
        <v>66</v>
      </c>
      <c r="G376" s="29">
        <v>1</v>
      </c>
      <c r="H376" s="29">
        <v>2556.0300000000002</v>
      </c>
      <c r="I376" s="30">
        <v>2556.0300000000002</v>
      </c>
    </row>
    <row r="377" spans="1:9" ht="24.75">
      <c r="A377" s="31" t="s">
        <v>861</v>
      </c>
      <c r="B377" s="32" t="s">
        <v>19</v>
      </c>
      <c r="C377" s="32">
        <v>91338</v>
      </c>
      <c r="D377" s="33" t="s">
        <v>910</v>
      </c>
      <c r="E377" s="33"/>
      <c r="F377" s="32" t="s">
        <v>21</v>
      </c>
      <c r="G377" s="33">
        <v>2.1120000000000001</v>
      </c>
      <c r="H377" s="33">
        <v>1044.78</v>
      </c>
      <c r="I377" s="34">
        <v>2206.5700000000002</v>
      </c>
    </row>
    <row r="378" spans="1:9" ht="24.75">
      <c r="A378" s="31" t="s">
        <v>861</v>
      </c>
      <c r="B378" s="32" t="s">
        <v>19</v>
      </c>
      <c r="C378" s="32">
        <v>102162</v>
      </c>
      <c r="D378" s="33" t="s">
        <v>911</v>
      </c>
      <c r="E378" s="33"/>
      <c r="F378" s="32" t="s">
        <v>21</v>
      </c>
      <c r="G378" s="33">
        <v>1.4079999999999999</v>
      </c>
      <c r="H378" s="33">
        <v>248.2</v>
      </c>
      <c r="I378" s="34">
        <v>349.46</v>
      </c>
    </row>
    <row r="379" spans="1:9">
      <c r="A379" s="35"/>
      <c r="B379" s="2"/>
      <c r="C379" s="2"/>
      <c r="D379" s="6"/>
      <c r="E379" s="2"/>
      <c r="F379" s="2"/>
      <c r="G379" s="6"/>
      <c r="H379" s="6"/>
      <c r="I379" s="36"/>
    </row>
    <row r="380" spans="1:9">
      <c r="A380" s="37"/>
      <c r="B380" s="38"/>
      <c r="C380" s="38"/>
      <c r="D380" s="39" t="s">
        <v>856</v>
      </c>
      <c r="E380" s="40">
        <v>27.184466019399999</v>
      </c>
      <c r="F380" s="41" t="s">
        <v>857</v>
      </c>
      <c r="G380" s="42">
        <v>22.66</v>
      </c>
      <c r="H380" s="39" t="s">
        <v>858</v>
      </c>
      <c r="I380" s="43">
        <v>49.84</v>
      </c>
    </row>
    <row r="381" spans="1:9">
      <c r="A381" s="44"/>
      <c r="B381" s="45"/>
      <c r="C381" s="45"/>
      <c r="D381" s="46" t="s">
        <v>859</v>
      </c>
      <c r="E381" s="47">
        <v>696.77</v>
      </c>
      <c r="F381" s="45"/>
      <c r="G381" s="48"/>
      <c r="H381" s="46" t="s">
        <v>860</v>
      </c>
      <c r="I381" s="49">
        <v>3252.8</v>
      </c>
    </row>
    <row r="382" spans="1:9">
      <c r="D382" s="12"/>
      <c r="G382" s="12"/>
      <c r="H382" s="12"/>
      <c r="I382" s="13"/>
    </row>
    <row r="383" spans="1:9" ht="24.75">
      <c r="A383" s="23" t="s">
        <v>3</v>
      </c>
      <c r="B383" s="24" t="s">
        <v>4</v>
      </c>
      <c r="C383" s="24" t="s">
        <v>5</v>
      </c>
      <c r="D383" s="25" t="s">
        <v>6</v>
      </c>
      <c r="E383" s="24"/>
      <c r="F383" s="24" t="s">
        <v>850</v>
      </c>
      <c r="G383" s="25" t="s">
        <v>851</v>
      </c>
      <c r="H383" s="25" t="s">
        <v>852</v>
      </c>
      <c r="I383" s="26" t="s">
        <v>12</v>
      </c>
    </row>
    <row r="384" spans="1:9" ht="31.5">
      <c r="A384" s="27" t="s">
        <v>18</v>
      </c>
      <c r="B384" s="28" t="s">
        <v>23</v>
      </c>
      <c r="C384" s="28">
        <v>160732</v>
      </c>
      <c r="D384" s="29" t="s">
        <v>619</v>
      </c>
      <c r="E384" s="28"/>
      <c r="F384" s="28" t="s">
        <v>66</v>
      </c>
      <c r="G384" s="29">
        <v>1</v>
      </c>
      <c r="H384" s="29">
        <v>2516.09</v>
      </c>
      <c r="I384" s="30">
        <v>2516.09</v>
      </c>
    </row>
    <row r="385" spans="1:9" ht="24.75">
      <c r="A385" s="31" t="s">
        <v>861</v>
      </c>
      <c r="B385" s="32" t="s">
        <v>19</v>
      </c>
      <c r="C385" s="32">
        <v>91338</v>
      </c>
      <c r="D385" s="33" t="s">
        <v>910</v>
      </c>
      <c r="E385" s="33"/>
      <c r="F385" s="32" t="s">
        <v>21</v>
      </c>
      <c r="G385" s="33">
        <v>2.0790000000000002</v>
      </c>
      <c r="H385" s="33">
        <v>1044.78</v>
      </c>
      <c r="I385" s="34">
        <v>2172.09</v>
      </c>
    </row>
    <row r="386" spans="1:9" ht="24.75">
      <c r="A386" s="31" t="s">
        <v>861</v>
      </c>
      <c r="B386" s="32" t="s">
        <v>19</v>
      </c>
      <c r="C386" s="32">
        <v>102162</v>
      </c>
      <c r="D386" s="33" t="s">
        <v>911</v>
      </c>
      <c r="E386" s="33"/>
      <c r="F386" s="32" t="s">
        <v>21</v>
      </c>
      <c r="G386" s="33">
        <v>1.3859999999999999</v>
      </c>
      <c r="H386" s="33">
        <v>248.2</v>
      </c>
      <c r="I386" s="34">
        <v>344</v>
      </c>
    </row>
    <row r="387" spans="1:9">
      <c r="A387" s="35"/>
      <c r="B387" s="2"/>
      <c r="C387" s="2"/>
      <c r="D387" s="6"/>
      <c r="E387" s="2"/>
      <c r="F387" s="2"/>
      <c r="G387" s="6"/>
      <c r="H387" s="6"/>
      <c r="I387" s="36"/>
    </row>
    <row r="388" spans="1:9">
      <c r="A388" s="37"/>
      <c r="B388" s="38"/>
      <c r="C388" s="38"/>
      <c r="D388" s="39" t="s">
        <v>856</v>
      </c>
      <c r="E388" s="40">
        <v>26.7590269445</v>
      </c>
      <c r="F388" s="41" t="s">
        <v>857</v>
      </c>
      <c r="G388" s="42">
        <v>22.3</v>
      </c>
      <c r="H388" s="39" t="s">
        <v>858</v>
      </c>
      <c r="I388" s="43">
        <v>49.06</v>
      </c>
    </row>
    <row r="389" spans="1:9">
      <c r="A389" s="44"/>
      <c r="B389" s="45"/>
      <c r="C389" s="45"/>
      <c r="D389" s="46" t="s">
        <v>859</v>
      </c>
      <c r="E389" s="47">
        <v>685.88</v>
      </c>
      <c r="F389" s="45"/>
      <c r="G389" s="48"/>
      <c r="H389" s="46" t="s">
        <v>860</v>
      </c>
      <c r="I389" s="49">
        <v>3201.97</v>
      </c>
    </row>
    <row r="390" spans="1:9">
      <c r="D390" s="12"/>
      <c r="G390" s="12"/>
      <c r="H390" s="12"/>
      <c r="I390" s="13"/>
    </row>
    <row r="391" spans="1:9" ht="24.75">
      <c r="A391" s="23" t="s">
        <v>3</v>
      </c>
      <c r="B391" s="24" t="s">
        <v>4</v>
      </c>
      <c r="C391" s="24" t="s">
        <v>5</v>
      </c>
      <c r="D391" s="25" t="s">
        <v>6</v>
      </c>
      <c r="E391" s="24"/>
      <c r="F391" s="24" t="s">
        <v>850</v>
      </c>
      <c r="G391" s="25" t="s">
        <v>851</v>
      </c>
      <c r="H391" s="25" t="s">
        <v>852</v>
      </c>
      <c r="I391" s="26" t="s">
        <v>12</v>
      </c>
    </row>
    <row r="392" spans="1:9" ht="31.5">
      <c r="A392" s="27" t="s">
        <v>18</v>
      </c>
      <c r="B392" s="28" t="s">
        <v>23</v>
      </c>
      <c r="C392" s="28">
        <v>160733</v>
      </c>
      <c r="D392" s="29" t="s">
        <v>621</v>
      </c>
      <c r="E392" s="28"/>
      <c r="F392" s="28" t="s">
        <v>66</v>
      </c>
      <c r="G392" s="29">
        <v>1</v>
      </c>
      <c r="H392" s="29">
        <v>3514.55</v>
      </c>
      <c r="I392" s="30">
        <v>3514.55</v>
      </c>
    </row>
    <row r="393" spans="1:9" ht="24.75">
      <c r="A393" s="31" t="s">
        <v>861</v>
      </c>
      <c r="B393" s="32" t="s">
        <v>19</v>
      </c>
      <c r="C393" s="32">
        <v>91338</v>
      </c>
      <c r="D393" s="33" t="s">
        <v>910</v>
      </c>
      <c r="E393" s="33"/>
      <c r="F393" s="32" t="s">
        <v>21</v>
      </c>
      <c r="G393" s="33">
        <v>2.9039999999999999</v>
      </c>
      <c r="H393" s="33">
        <v>1044.78</v>
      </c>
      <c r="I393" s="34">
        <v>3034.04</v>
      </c>
    </row>
    <row r="394" spans="1:9" ht="24.75">
      <c r="A394" s="31" t="s">
        <v>861</v>
      </c>
      <c r="B394" s="32" t="s">
        <v>19</v>
      </c>
      <c r="C394" s="32">
        <v>102162</v>
      </c>
      <c r="D394" s="33" t="s">
        <v>911</v>
      </c>
      <c r="E394" s="33"/>
      <c r="F394" s="32" t="s">
        <v>21</v>
      </c>
      <c r="G394" s="33">
        <v>1.9359999999999999</v>
      </c>
      <c r="H394" s="33">
        <v>248.2</v>
      </c>
      <c r="I394" s="34">
        <v>480.51</v>
      </c>
    </row>
    <row r="395" spans="1:9">
      <c r="A395" s="35"/>
      <c r="B395" s="2"/>
      <c r="C395" s="2"/>
      <c r="D395" s="6"/>
      <c r="E395" s="2"/>
      <c r="F395" s="2"/>
      <c r="G395" s="6"/>
      <c r="H395" s="6"/>
      <c r="I395" s="36"/>
    </row>
    <row r="396" spans="1:9">
      <c r="A396" s="37"/>
      <c r="B396" s="38"/>
      <c r="C396" s="38"/>
      <c r="D396" s="39" t="s">
        <v>856</v>
      </c>
      <c r="E396" s="40">
        <v>37.378640776700003</v>
      </c>
      <c r="F396" s="41" t="s">
        <v>857</v>
      </c>
      <c r="G396" s="42">
        <v>31.15</v>
      </c>
      <c r="H396" s="39" t="s">
        <v>858</v>
      </c>
      <c r="I396" s="43">
        <v>68.53</v>
      </c>
    </row>
    <row r="397" spans="1:9">
      <c r="A397" s="44"/>
      <c r="B397" s="45"/>
      <c r="C397" s="45"/>
      <c r="D397" s="46" t="s">
        <v>859</v>
      </c>
      <c r="E397" s="47">
        <v>958.06</v>
      </c>
      <c r="F397" s="45"/>
      <c r="G397" s="48"/>
      <c r="H397" s="46" t="s">
        <v>860</v>
      </c>
      <c r="I397" s="49">
        <v>4472.6099999999997</v>
      </c>
    </row>
    <row r="398" spans="1:9">
      <c r="D398" s="12"/>
      <c r="G398" s="12"/>
      <c r="H398" s="12"/>
      <c r="I398" s="13"/>
    </row>
    <row r="399" spans="1:9" ht="24.75">
      <c r="A399" s="23" t="s">
        <v>3</v>
      </c>
      <c r="B399" s="24" t="s">
        <v>4</v>
      </c>
      <c r="C399" s="24" t="s">
        <v>5</v>
      </c>
      <c r="D399" s="25" t="s">
        <v>6</v>
      </c>
      <c r="E399" s="24"/>
      <c r="F399" s="24" t="s">
        <v>850</v>
      </c>
      <c r="G399" s="25" t="s">
        <v>851</v>
      </c>
      <c r="H399" s="25" t="s">
        <v>852</v>
      </c>
      <c r="I399" s="26" t="s">
        <v>12</v>
      </c>
    </row>
    <row r="400" spans="1:9" ht="31.5">
      <c r="A400" s="27" t="s">
        <v>18</v>
      </c>
      <c r="B400" s="28" t="s">
        <v>23</v>
      </c>
      <c r="C400" s="28">
        <v>160712</v>
      </c>
      <c r="D400" s="29" t="s">
        <v>623</v>
      </c>
      <c r="E400" s="28"/>
      <c r="F400" s="28" t="s">
        <v>66</v>
      </c>
      <c r="G400" s="29">
        <v>1</v>
      </c>
      <c r="H400" s="29">
        <v>1566.71</v>
      </c>
      <c r="I400" s="30">
        <v>1566.71</v>
      </c>
    </row>
    <row r="401" spans="1:9" ht="24.75">
      <c r="A401" s="31" t="s">
        <v>29</v>
      </c>
      <c r="B401" s="32" t="s">
        <v>19</v>
      </c>
      <c r="C401" s="32">
        <v>7696</v>
      </c>
      <c r="D401" s="33" t="s">
        <v>903</v>
      </c>
      <c r="E401" s="33"/>
      <c r="F401" s="32" t="s">
        <v>25</v>
      </c>
      <c r="G401" s="33">
        <v>15.4</v>
      </c>
      <c r="H401" s="33">
        <v>75.3</v>
      </c>
      <c r="I401" s="34">
        <v>1159.6199999999999</v>
      </c>
    </row>
    <row r="402" spans="1:9" ht="24.75">
      <c r="A402" s="31" t="s">
        <v>29</v>
      </c>
      <c r="B402" s="32" t="s">
        <v>19</v>
      </c>
      <c r="C402" s="32">
        <v>7162</v>
      </c>
      <c r="D402" s="33" t="s">
        <v>904</v>
      </c>
      <c r="E402" s="33"/>
      <c r="F402" s="32" t="s">
        <v>21</v>
      </c>
      <c r="G402" s="33">
        <v>4.84</v>
      </c>
      <c r="H402" s="33">
        <v>40.68</v>
      </c>
      <c r="I402" s="34">
        <v>196.89</v>
      </c>
    </row>
    <row r="403" spans="1:9">
      <c r="A403" s="31" t="s">
        <v>29</v>
      </c>
      <c r="B403" s="32" t="s">
        <v>19</v>
      </c>
      <c r="C403" s="32">
        <v>11002</v>
      </c>
      <c r="D403" s="33" t="s">
        <v>905</v>
      </c>
      <c r="E403" s="33"/>
      <c r="F403" s="32" t="s">
        <v>73</v>
      </c>
      <c r="G403" s="33">
        <v>1.29E-2</v>
      </c>
      <c r="H403" s="33">
        <v>54.47</v>
      </c>
      <c r="I403" s="34">
        <v>0.7</v>
      </c>
    </row>
    <row r="404" spans="1:9">
      <c r="A404" s="31" t="s">
        <v>29</v>
      </c>
      <c r="B404" s="32" t="s">
        <v>19</v>
      </c>
      <c r="C404" s="32">
        <v>43130</v>
      </c>
      <c r="D404" s="33" t="s">
        <v>906</v>
      </c>
      <c r="E404" s="33"/>
      <c r="F404" s="32" t="s">
        <v>907</v>
      </c>
      <c r="G404" s="33">
        <v>0.4133</v>
      </c>
      <c r="H404" s="33">
        <v>21.08</v>
      </c>
      <c r="I404" s="34">
        <v>8.7100000000000009</v>
      </c>
    </row>
    <row r="405" spans="1:9">
      <c r="A405" s="31" t="s">
        <v>861</v>
      </c>
      <c r="B405" s="32" t="s">
        <v>19</v>
      </c>
      <c r="C405" s="32">
        <v>88315</v>
      </c>
      <c r="D405" s="33" t="s">
        <v>865</v>
      </c>
      <c r="E405" s="33"/>
      <c r="F405" s="32" t="s">
        <v>31</v>
      </c>
      <c r="G405" s="33">
        <v>4.79</v>
      </c>
      <c r="H405" s="33">
        <v>22.82</v>
      </c>
      <c r="I405" s="34">
        <v>109.3</v>
      </c>
    </row>
    <row r="406" spans="1:9">
      <c r="A406" s="31" t="s">
        <v>861</v>
      </c>
      <c r="B406" s="32" t="s">
        <v>19</v>
      </c>
      <c r="C406" s="32">
        <v>88316</v>
      </c>
      <c r="D406" s="33" t="s">
        <v>864</v>
      </c>
      <c r="E406" s="33"/>
      <c r="F406" s="32" t="s">
        <v>31</v>
      </c>
      <c r="G406" s="33">
        <v>4.7930000000000001</v>
      </c>
      <c r="H406" s="33">
        <v>19.09</v>
      </c>
      <c r="I406" s="34">
        <v>91.49</v>
      </c>
    </row>
    <row r="407" spans="1:9">
      <c r="A407" s="35"/>
      <c r="B407" s="2"/>
      <c r="C407" s="2"/>
      <c r="D407" s="6"/>
      <c r="E407" s="2"/>
      <c r="F407" s="2"/>
      <c r="G407" s="6"/>
      <c r="H407" s="6"/>
      <c r="I407" s="36"/>
    </row>
    <row r="408" spans="1:9">
      <c r="A408" s="37"/>
      <c r="B408" s="38"/>
      <c r="C408" s="38"/>
      <c r="D408" s="39" t="s">
        <v>856</v>
      </c>
      <c r="E408" s="40">
        <v>81.160685065999999</v>
      </c>
      <c r="F408" s="41" t="s">
        <v>857</v>
      </c>
      <c r="G408" s="42">
        <v>67.64</v>
      </c>
      <c r="H408" s="39" t="s">
        <v>858</v>
      </c>
      <c r="I408" s="43">
        <v>148.80000000000001</v>
      </c>
    </row>
    <row r="409" spans="1:9">
      <c r="A409" s="44"/>
      <c r="B409" s="45"/>
      <c r="C409" s="45"/>
      <c r="D409" s="46" t="s">
        <v>859</v>
      </c>
      <c r="E409" s="47">
        <v>427.08</v>
      </c>
      <c r="F409" s="45"/>
      <c r="G409" s="48"/>
      <c r="H409" s="46" t="s">
        <v>860</v>
      </c>
      <c r="I409" s="49">
        <v>1993.79</v>
      </c>
    </row>
    <row r="410" spans="1:9">
      <c r="D410" s="12"/>
      <c r="G410" s="12"/>
      <c r="H410" s="12"/>
      <c r="I410" s="13"/>
    </row>
    <row r="411" spans="1:9" ht="24.75">
      <c r="A411" s="23" t="s">
        <v>3</v>
      </c>
      <c r="B411" s="24" t="s">
        <v>4</v>
      </c>
      <c r="C411" s="24" t="s">
        <v>5</v>
      </c>
      <c r="D411" s="25" t="s">
        <v>6</v>
      </c>
      <c r="E411" s="24"/>
      <c r="F411" s="24" t="s">
        <v>850</v>
      </c>
      <c r="G411" s="25" t="s">
        <v>851</v>
      </c>
      <c r="H411" s="25" t="s">
        <v>852</v>
      </c>
      <c r="I411" s="26" t="s">
        <v>12</v>
      </c>
    </row>
    <row r="412" spans="1:9" ht="31.5">
      <c r="A412" s="27" t="s">
        <v>18</v>
      </c>
      <c r="B412" s="28" t="s">
        <v>23</v>
      </c>
      <c r="C412" s="28">
        <v>160734</v>
      </c>
      <c r="D412" s="29" t="s">
        <v>699</v>
      </c>
      <c r="E412" s="28"/>
      <c r="F412" s="28" t="s">
        <v>66</v>
      </c>
      <c r="G412" s="29">
        <v>1</v>
      </c>
      <c r="H412" s="29">
        <v>3049.81</v>
      </c>
      <c r="I412" s="30">
        <v>3049.81</v>
      </c>
    </row>
    <row r="413" spans="1:9" ht="24.75">
      <c r="A413" s="31" t="s">
        <v>861</v>
      </c>
      <c r="B413" s="32" t="s">
        <v>19</v>
      </c>
      <c r="C413" s="32">
        <v>91338</v>
      </c>
      <c r="D413" s="33" t="s">
        <v>910</v>
      </c>
      <c r="E413" s="33"/>
      <c r="F413" s="32" t="s">
        <v>21</v>
      </c>
      <c r="G413" s="33">
        <v>2.52</v>
      </c>
      <c r="H413" s="33">
        <v>1044.78</v>
      </c>
      <c r="I413" s="34">
        <v>2632.84</v>
      </c>
    </row>
    <row r="414" spans="1:9" ht="24.75">
      <c r="A414" s="31" t="s">
        <v>861</v>
      </c>
      <c r="B414" s="32" t="s">
        <v>19</v>
      </c>
      <c r="C414" s="32">
        <v>102162</v>
      </c>
      <c r="D414" s="33" t="s">
        <v>911</v>
      </c>
      <c r="E414" s="33"/>
      <c r="F414" s="32" t="s">
        <v>21</v>
      </c>
      <c r="G414" s="33">
        <v>1.68</v>
      </c>
      <c r="H414" s="33">
        <v>248.2</v>
      </c>
      <c r="I414" s="34">
        <v>416.97</v>
      </c>
    </row>
    <row r="415" spans="1:9">
      <c r="A415" s="35"/>
      <c r="B415" s="2"/>
      <c r="C415" s="2"/>
      <c r="D415" s="6"/>
      <c r="E415" s="2"/>
      <c r="F415" s="2"/>
      <c r="G415" s="6"/>
      <c r="H415" s="6"/>
      <c r="I415" s="36"/>
    </row>
    <row r="416" spans="1:9">
      <c r="A416" s="37"/>
      <c r="B416" s="38"/>
      <c r="C416" s="38"/>
      <c r="D416" s="39" t="s">
        <v>856</v>
      </c>
      <c r="E416" s="40">
        <v>32.442456637900001</v>
      </c>
      <c r="F416" s="41" t="s">
        <v>857</v>
      </c>
      <c r="G416" s="42">
        <v>27.04</v>
      </c>
      <c r="H416" s="39" t="s">
        <v>858</v>
      </c>
      <c r="I416" s="43">
        <v>59.48</v>
      </c>
    </row>
    <row r="417" spans="1:9">
      <c r="A417" s="44"/>
      <c r="B417" s="45"/>
      <c r="C417" s="45"/>
      <c r="D417" s="46" t="s">
        <v>859</v>
      </c>
      <c r="E417" s="47">
        <v>831.37</v>
      </c>
      <c r="F417" s="45"/>
      <c r="G417" s="48"/>
      <c r="H417" s="46" t="s">
        <v>860</v>
      </c>
      <c r="I417" s="49">
        <v>3881.18</v>
      </c>
    </row>
    <row r="418" spans="1:9">
      <c r="D418" s="12"/>
      <c r="G418" s="12"/>
      <c r="H418" s="12"/>
      <c r="I418" s="13"/>
    </row>
    <row r="419" spans="1:9" ht="24.75">
      <c r="A419" s="23" t="s">
        <v>3</v>
      </c>
      <c r="B419" s="24" t="s">
        <v>4</v>
      </c>
      <c r="C419" s="24" t="s">
        <v>5</v>
      </c>
      <c r="D419" s="25" t="s">
        <v>6</v>
      </c>
      <c r="E419" s="24"/>
      <c r="F419" s="24" t="s">
        <v>850</v>
      </c>
      <c r="G419" s="25" t="s">
        <v>851</v>
      </c>
      <c r="H419" s="25" t="s">
        <v>852</v>
      </c>
      <c r="I419" s="26" t="s">
        <v>12</v>
      </c>
    </row>
    <row r="420" spans="1:9" ht="31.5">
      <c r="A420" s="27" t="s">
        <v>18</v>
      </c>
      <c r="B420" s="28" t="s">
        <v>23</v>
      </c>
      <c r="C420" s="28">
        <v>160736</v>
      </c>
      <c r="D420" s="29" t="s">
        <v>701</v>
      </c>
      <c r="E420" s="28"/>
      <c r="F420" s="28" t="s">
        <v>66</v>
      </c>
      <c r="G420" s="29">
        <v>1</v>
      </c>
      <c r="H420" s="29">
        <v>2592.33</v>
      </c>
      <c r="I420" s="30">
        <v>2592.33</v>
      </c>
    </row>
    <row r="421" spans="1:9" ht="24.75">
      <c r="A421" s="31" t="s">
        <v>861</v>
      </c>
      <c r="B421" s="32" t="s">
        <v>19</v>
      </c>
      <c r="C421" s="32">
        <v>91338</v>
      </c>
      <c r="D421" s="33" t="s">
        <v>910</v>
      </c>
      <c r="E421" s="33"/>
      <c r="F421" s="32" t="s">
        <v>21</v>
      </c>
      <c r="G421" s="33">
        <v>2.1419999999999999</v>
      </c>
      <c r="H421" s="33">
        <v>1044.78</v>
      </c>
      <c r="I421" s="34">
        <v>2237.91</v>
      </c>
    </row>
    <row r="422" spans="1:9" ht="24.75">
      <c r="A422" s="31" t="s">
        <v>861</v>
      </c>
      <c r="B422" s="32" t="s">
        <v>19</v>
      </c>
      <c r="C422" s="32">
        <v>102162</v>
      </c>
      <c r="D422" s="33" t="s">
        <v>911</v>
      </c>
      <c r="E422" s="33"/>
      <c r="F422" s="32" t="s">
        <v>21</v>
      </c>
      <c r="G422" s="33">
        <v>1.4279999999999999</v>
      </c>
      <c r="H422" s="33">
        <v>248.2</v>
      </c>
      <c r="I422" s="34">
        <v>354.42</v>
      </c>
    </row>
    <row r="423" spans="1:9">
      <c r="A423" s="35"/>
      <c r="B423" s="2"/>
      <c r="C423" s="2"/>
      <c r="D423" s="6"/>
      <c r="E423" s="2"/>
      <c r="F423" s="2"/>
      <c r="G423" s="6"/>
      <c r="H423" s="6"/>
      <c r="I423" s="36"/>
    </row>
    <row r="424" spans="1:9">
      <c r="A424" s="37"/>
      <c r="B424" s="38"/>
      <c r="C424" s="38"/>
      <c r="D424" s="39" t="s">
        <v>856</v>
      </c>
      <c r="E424" s="40">
        <v>27.5771790117</v>
      </c>
      <c r="F424" s="41" t="s">
        <v>857</v>
      </c>
      <c r="G424" s="42">
        <v>22.98</v>
      </c>
      <c r="H424" s="39" t="s">
        <v>858</v>
      </c>
      <c r="I424" s="43">
        <v>50.56</v>
      </c>
    </row>
    <row r="425" spans="1:9">
      <c r="A425" s="44"/>
      <c r="B425" s="45"/>
      <c r="C425" s="45"/>
      <c r="D425" s="46" t="s">
        <v>859</v>
      </c>
      <c r="E425" s="47">
        <v>706.66</v>
      </c>
      <c r="F425" s="45"/>
      <c r="G425" s="48"/>
      <c r="H425" s="46" t="s">
        <v>860</v>
      </c>
      <c r="I425" s="49">
        <v>3298.99</v>
      </c>
    </row>
    <row r="426" spans="1:9">
      <c r="D426" s="12"/>
      <c r="G426" s="12"/>
      <c r="H426" s="12"/>
      <c r="I426" s="13"/>
    </row>
    <row r="427" spans="1:9" ht="24.75">
      <c r="A427" s="23" t="s">
        <v>3</v>
      </c>
      <c r="B427" s="24" t="s">
        <v>4</v>
      </c>
      <c r="C427" s="24" t="s">
        <v>5</v>
      </c>
      <c r="D427" s="25" t="s">
        <v>6</v>
      </c>
      <c r="E427" s="24"/>
      <c r="F427" s="24" t="s">
        <v>850</v>
      </c>
      <c r="G427" s="25" t="s">
        <v>851</v>
      </c>
      <c r="H427" s="25" t="s">
        <v>852</v>
      </c>
      <c r="I427" s="26" t="s">
        <v>12</v>
      </c>
    </row>
    <row r="428" spans="1:9" ht="31.5">
      <c r="A428" s="27" t="s">
        <v>18</v>
      </c>
      <c r="B428" s="28" t="s">
        <v>23</v>
      </c>
      <c r="C428" s="28">
        <v>160735</v>
      </c>
      <c r="D428" s="29" t="s">
        <v>703</v>
      </c>
      <c r="E428" s="28"/>
      <c r="F428" s="28" t="s">
        <v>66</v>
      </c>
      <c r="G428" s="29">
        <v>1</v>
      </c>
      <c r="H428" s="29">
        <v>1982.37</v>
      </c>
      <c r="I428" s="30">
        <v>1982.37</v>
      </c>
    </row>
    <row r="429" spans="1:9" ht="24.75">
      <c r="A429" s="31" t="s">
        <v>861</v>
      </c>
      <c r="B429" s="32" t="s">
        <v>19</v>
      </c>
      <c r="C429" s="32">
        <v>91338</v>
      </c>
      <c r="D429" s="33" t="s">
        <v>910</v>
      </c>
      <c r="E429" s="33"/>
      <c r="F429" s="32" t="s">
        <v>21</v>
      </c>
      <c r="G429" s="33">
        <v>1.6379999999999999</v>
      </c>
      <c r="H429" s="33">
        <v>1044.78</v>
      </c>
      <c r="I429" s="34">
        <v>1711.34</v>
      </c>
    </row>
    <row r="430" spans="1:9" ht="24.75">
      <c r="A430" s="31" t="s">
        <v>861</v>
      </c>
      <c r="B430" s="32" t="s">
        <v>19</v>
      </c>
      <c r="C430" s="32">
        <v>102162</v>
      </c>
      <c r="D430" s="33" t="s">
        <v>911</v>
      </c>
      <c r="E430" s="33"/>
      <c r="F430" s="32" t="s">
        <v>21</v>
      </c>
      <c r="G430" s="33">
        <v>1.0920000000000001</v>
      </c>
      <c r="H430" s="33">
        <v>248.2</v>
      </c>
      <c r="I430" s="34">
        <v>271.02999999999997</v>
      </c>
    </row>
    <row r="431" spans="1:9">
      <c r="A431" s="35"/>
      <c r="B431" s="2"/>
      <c r="C431" s="2"/>
      <c r="D431" s="6"/>
      <c r="E431" s="2"/>
      <c r="F431" s="2"/>
      <c r="G431" s="6"/>
      <c r="H431" s="6"/>
      <c r="I431" s="36"/>
    </row>
    <row r="432" spans="1:9">
      <c r="A432" s="37"/>
      <c r="B432" s="38"/>
      <c r="C432" s="38"/>
      <c r="D432" s="39" t="s">
        <v>856</v>
      </c>
      <c r="E432" s="40">
        <v>21.086505945199999</v>
      </c>
      <c r="F432" s="41" t="s">
        <v>857</v>
      </c>
      <c r="G432" s="42">
        <v>17.57</v>
      </c>
      <c r="H432" s="39" t="s">
        <v>858</v>
      </c>
      <c r="I432" s="43">
        <v>38.659999999999997</v>
      </c>
    </row>
    <row r="433" spans="1:9">
      <c r="A433" s="44"/>
      <c r="B433" s="45"/>
      <c r="C433" s="45"/>
      <c r="D433" s="46" t="s">
        <v>859</v>
      </c>
      <c r="E433" s="47">
        <v>540.39</v>
      </c>
      <c r="F433" s="45"/>
      <c r="G433" s="48"/>
      <c r="H433" s="46" t="s">
        <v>860</v>
      </c>
      <c r="I433" s="49">
        <v>2522.7600000000002</v>
      </c>
    </row>
    <row r="434" spans="1:9">
      <c r="D434" s="12"/>
      <c r="G434" s="12"/>
      <c r="H434" s="12"/>
      <c r="I434" s="13"/>
    </row>
    <row r="435" spans="1:9" ht="24.75">
      <c r="A435" s="23" t="s">
        <v>3</v>
      </c>
      <c r="B435" s="24" t="s">
        <v>4</v>
      </c>
      <c r="C435" s="24" t="s">
        <v>5</v>
      </c>
      <c r="D435" s="25" t="s">
        <v>6</v>
      </c>
      <c r="E435" s="24"/>
      <c r="F435" s="24" t="s">
        <v>850</v>
      </c>
      <c r="G435" s="25" t="s">
        <v>851</v>
      </c>
      <c r="H435" s="25" t="s">
        <v>852</v>
      </c>
      <c r="I435" s="26" t="s">
        <v>12</v>
      </c>
    </row>
    <row r="436" spans="1:9" ht="31.5">
      <c r="A436" s="27" t="s">
        <v>18</v>
      </c>
      <c r="B436" s="28" t="s">
        <v>23</v>
      </c>
      <c r="C436" s="28">
        <v>160737</v>
      </c>
      <c r="D436" s="29" t="s">
        <v>705</v>
      </c>
      <c r="E436" s="28"/>
      <c r="F436" s="28" t="s">
        <v>66</v>
      </c>
      <c r="G436" s="29">
        <v>1</v>
      </c>
      <c r="H436" s="29">
        <v>2194.0300000000002</v>
      </c>
      <c r="I436" s="30">
        <v>2194.0300000000002</v>
      </c>
    </row>
    <row r="437" spans="1:9" ht="24.75">
      <c r="A437" s="31" t="s">
        <v>861</v>
      </c>
      <c r="B437" s="32" t="s">
        <v>19</v>
      </c>
      <c r="C437" s="32">
        <v>91338</v>
      </c>
      <c r="D437" s="33" t="s">
        <v>910</v>
      </c>
      <c r="E437" s="33"/>
      <c r="F437" s="32" t="s">
        <v>21</v>
      </c>
      <c r="G437" s="33">
        <v>2.1</v>
      </c>
      <c r="H437" s="33">
        <v>1044.78</v>
      </c>
      <c r="I437" s="34">
        <v>2194.0300000000002</v>
      </c>
    </row>
    <row r="438" spans="1:9">
      <c r="A438" s="35"/>
      <c r="B438" s="2"/>
      <c r="C438" s="2"/>
      <c r="D438" s="6"/>
      <c r="E438" s="2"/>
      <c r="F438" s="2"/>
      <c r="G438" s="6"/>
      <c r="H438" s="6"/>
      <c r="I438" s="36"/>
    </row>
    <row r="439" spans="1:9">
      <c r="A439" s="37"/>
      <c r="B439" s="38"/>
      <c r="C439" s="38"/>
      <c r="D439" s="39" t="s">
        <v>856</v>
      </c>
      <c r="E439" s="40">
        <v>9.9269117487000003</v>
      </c>
      <c r="F439" s="41" t="s">
        <v>857</v>
      </c>
      <c r="G439" s="42">
        <v>8.27</v>
      </c>
      <c r="H439" s="39" t="s">
        <v>858</v>
      </c>
      <c r="I439" s="43">
        <v>18.2</v>
      </c>
    </row>
    <row r="440" spans="1:9">
      <c r="A440" s="44"/>
      <c r="B440" s="45"/>
      <c r="C440" s="45"/>
      <c r="D440" s="46" t="s">
        <v>859</v>
      </c>
      <c r="E440" s="47">
        <v>598.09</v>
      </c>
      <c r="F440" s="45"/>
      <c r="G440" s="48"/>
      <c r="H440" s="46" t="s">
        <v>860</v>
      </c>
      <c r="I440" s="49">
        <v>2792.12</v>
      </c>
    </row>
    <row r="441" spans="1:9">
      <c r="D441" s="12"/>
      <c r="G441" s="12"/>
      <c r="H441" s="12"/>
      <c r="I441" s="13"/>
    </row>
    <row r="442" spans="1:9" ht="24.75">
      <c r="A442" s="23" t="s">
        <v>3</v>
      </c>
      <c r="B442" s="24" t="s">
        <v>4</v>
      </c>
      <c r="C442" s="24" t="s">
        <v>5</v>
      </c>
      <c r="D442" s="25" t="s">
        <v>6</v>
      </c>
      <c r="E442" s="24"/>
      <c r="F442" s="24" t="s">
        <v>850</v>
      </c>
      <c r="G442" s="25" t="s">
        <v>851</v>
      </c>
      <c r="H442" s="25" t="s">
        <v>852</v>
      </c>
      <c r="I442" s="26" t="s">
        <v>12</v>
      </c>
    </row>
    <row r="443" spans="1:9" ht="31.5">
      <c r="A443" s="27" t="s">
        <v>18</v>
      </c>
      <c r="B443" s="28" t="s">
        <v>23</v>
      </c>
      <c r="C443" s="28">
        <v>160713</v>
      </c>
      <c r="D443" s="29" t="s">
        <v>625</v>
      </c>
      <c r="E443" s="28"/>
      <c r="F443" s="28" t="s">
        <v>66</v>
      </c>
      <c r="G443" s="29">
        <v>1</v>
      </c>
      <c r="H443" s="29">
        <v>783.39</v>
      </c>
      <c r="I443" s="30">
        <v>783.39</v>
      </c>
    </row>
    <row r="444" spans="1:9" ht="24.75">
      <c r="A444" s="31" t="s">
        <v>29</v>
      </c>
      <c r="B444" s="32" t="s">
        <v>19</v>
      </c>
      <c r="C444" s="32">
        <v>7696</v>
      </c>
      <c r="D444" s="33" t="s">
        <v>903</v>
      </c>
      <c r="E444" s="33"/>
      <c r="F444" s="32" t="s">
        <v>25</v>
      </c>
      <c r="G444" s="33">
        <v>7.7</v>
      </c>
      <c r="H444" s="33">
        <v>75.3</v>
      </c>
      <c r="I444" s="34">
        <v>579.80999999999995</v>
      </c>
    </row>
    <row r="445" spans="1:9" ht="24.75">
      <c r="A445" s="31" t="s">
        <v>29</v>
      </c>
      <c r="B445" s="32" t="s">
        <v>19</v>
      </c>
      <c r="C445" s="32">
        <v>7162</v>
      </c>
      <c r="D445" s="33" t="s">
        <v>904</v>
      </c>
      <c r="E445" s="33"/>
      <c r="F445" s="32" t="s">
        <v>21</v>
      </c>
      <c r="G445" s="33">
        <v>2.42</v>
      </c>
      <c r="H445" s="33">
        <v>40.68</v>
      </c>
      <c r="I445" s="34">
        <v>98.44</v>
      </c>
    </row>
    <row r="446" spans="1:9">
      <c r="A446" s="31" t="s">
        <v>29</v>
      </c>
      <c r="B446" s="32" t="s">
        <v>19</v>
      </c>
      <c r="C446" s="32">
        <v>11002</v>
      </c>
      <c r="D446" s="33" t="s">
        <v>905</v>
      </c>
      <c r="E446" s="33"/>
      <c r="F446" s="32" t="s">
        <v>73</v>
      </c>
      <c r="G446" s="33">
        <v>6.4799999999999996E-3</v>
      </c>
      <c r="H446" s="33">
        <v>54.47</v>
      </c>
      <c r="I446" s="34">
        <v>0.35</v>
      </c>
    </row>
    <row r="447" spans="1:9">
      <c r="A447" s="31" t="s">
        <v>29</v>
      </c>
      <c r="B447" s="32" t="s">
        <v>19</v>
      </c>
      <c r="C447" s="32">
        <v>43130</v>
      </c>
      <c r="D447" s="33" t="s">
        <v>906</v>
      </c>
      <c r="E447" s="33"/>
      <c r="F447" s="32" t="s">
        <v>907</v>
      </c>
      <c r="G447" s="33">
        <v>0.20660000000000001</v>
      </c>
      <c r="H447" s="33">
        <v>21.08</v>
      </c>
      <c r="I447" s="34">
        <v>4.3499999999999996</v>
      </c>
    </row>
    <row r="448" spans="1:9">
      <c r="A448" s="31" t="s">
        <v>861</v>
      </c>
      <c r="B448" s="32" t="s">
        <v>19</v>
      </c>
      <c r="C448" s="32">
        <v>88315</v>
      </c>
      <c r="D448" s="33" t="s">
        <v>865</v>
      </c>
      <c r="E448" s="33"/>
      <c r="F448" s="32" t="s">
        <v>31</v>
      </c>
      <c r="G448" s="33">
        <v>2.3969</v>
      </c>
      <c r="H448" s="33">
        <v>22.82</v>
      </c>
      <c r="I448" s="34">
        <v>54.69</v>
      </c>
    </row>
    <row r="449" spans="1:9">
      <c r="A449" s="31" t="s">
        <v>861</v>
      </c>
      <c r="B449" s="32" t="s">
        <v>19</v>
      </c>
      <c r="C449" s="32">
        <v>88316</v>
      </c>
      <c r="D449" s="33" t="s">
        <v>864</v>
      </c>
      <c r="E449" s="33"/>
      <c r="F449" s="32" t="s">
        <v>31</v>
      </c>
      <c r="G449" s="33">
        <v>2.3969</v>
      </c>
      <c r="H449" s="33">
        <v>19.09</v>
      </c>
      <c r="I449" s="34">
        <v>45.75</v>
      </c>
    </row>
    <row r="450" spans="1:9">
      <c r="A450" s="35"/>
      <c r="B450" s="2"/>
      <c r="C450" s="2"/>
      <c r="D450" s="6"/>
      <c r="E450" s="2"/>
      <c r="F450" s="2"/>
      <c r="G450" s="6"/>
      <c r="H450" s="6"/>
      <c r="I450" s="36"/>
    </row>
    <row r="451" spans="1:9">
      <c r="A451" s="37"/>
      <c r="B451" s="38"/>
      <c r="C451" s="38"/>
      <c r="D451" s="39" t="s">
        <v>856</v>
      </c>
      <c r="E451" s="40">
        <v>81.198865495800007</v>
      </c>
      <c r="F451" s="41" t="s">
        <v>857</v>
      </c>
      <c r="G451" s="42">
        <v>67.67</v>
      </c>
      <c r="H451" s="39" t="s">
        <v>858</v>
      </c>
      <c r="I451" s="43">
        <v>148.87</v>
      </c>
    </row>
    <row r="452" spans="1:9">
      <c r="A452" s="44"/>
      <c r="B452" s="45"/>
      <c r="C452" s="45"/>
      <c r="D452" s="46" t="s">
        <v>859</v>
      </c>
      <c r="E452" s="47">
        <v>213.55</v>
      </c>
      <c r="F452" s="45"/>
      <c r="G452" s="48"/>
      <c r="H452" s="46" t="s">
        <v>860</v>
      </c>
      <c r="I452" s="49">
        <v>996.94</v>
      </c>
    </row>
    <row r="453" spans="1:9">
      <c r="D453" s="12"/>
      <c r="G453" s="12"/>
      <c r="H453" s="12"/>
      <c r="I453" s="13"/>
    </row>
    <row r="454" spans="1:9" ht="24.75">
      <c r="A454" s="23" t="s">
        <v>3</v>
      </c>
      <c r="B454" s="24" t="s">
        <v>4</v>
      </c>
      <c r="C454" s="24" t="s">
        <v>5</v>
      </c>
      <c r="D454" s="25" t="s">
        <v>6</v>
      </c>
      <c r="E454" s="24"/>
      <c r="F454" s="24" t="s">
        <v>850</v>
      </c>
      <c r="G454" s="25" t="s">
        <v>851</v>
      </c>
      <c r="H454" s="25" t="s">
        <v>852</v>
      </c>
      <c r="I454" s="26" t="s">
        <v>12</v>
      </c>
    </row>
    <row r="455" spans="1:9" ht="15.75">
      <c r="A455" s="27" t="s">
        <v>18</v>
      </c>
      <c r="B455" s="28" t="s">
        <v>23</v>
      </c>
      <c r="C455" s="28">
        <v>110478</v>
      </c>
      <c r="D455" s="29" t="s">
        <v>305</v>
      </c>
      <c r="E455" s="28"/>
      <c r="F455" s="28" t="s">
        <v>21</v>
      </c>
      <c r="G455" s="29">
        <v>1</v>
      </c>
      <c r="H455" s="29">
        <v>153.19999999999999</v>
      </c>
      <c r="I455" s="30">
        <v>153.19999999999999</v>
      </c>
    </row>
    <row r="456" spans="1:9">
      <c r="A456" s="31" t="s">
        <v>29</v>
      </c>
      <c r="B456" s="32" t="s">
        <v>19</v>
      </c>
      <c r="C456" s="32">
        <v>4708</v>
      </c>
      <c r="D456" s="33" t="s">
        <v>902</v>
      </c>
      <c r="E456" s="33"/>
      <c r="F456" s="32" t="s">
        <v>21</v>
      </c>
      <c r="G456" s="33">
        <v>1</v>
      </c>
      <c r="H456" s="33">
        <v>126</v>
      </c>
      <c r="I456" s="34">
        <v>126</v>
      </c>
    </row>
    <row r="457" spans="1:9">
      <c r="A457" s="31" t="s">
        <v>861</v>
      </c>
      <c r="B457" s="32" t="s">
        <v>19</v>
      </c>
      <c r="C457" s="32">
        <v>88309</v>
      </c>
      <c r="D457" s="33" t="s">
        <v>863</v>
      </c>
      <c r="E457" s="33"/>
      <c r="F457" s="32" t="s">
        <v>31</v>
      </c>
      <c r="G457" s="33">
        <v>0.64880000000000004</v>
      </c>
      <c r="H457" s="33">
        <v>23</v>
      </c>
      <c r="I457" s="34">
        <v>14.92</v>
      </c>
    </row>
    <row r="458" spans="1:9">
      <c r="A458" s="31" t="s">
        <v>861</v>
      </c>
      <c r="B458" s="32" t="s">
        <v>19</v>
      </c>
      <c r="C458" s="32">
        <v>88316</v>
      </c>
      <c r="D458" s="33" t="s">
        <v>864</v>
      </c>
      <c r="E458" s="33"/>
      <c r="F458" s="32" t="s">
        <v>31</v>
      </c>
      <c r="G458" s="33">
        <v>0.3</v>
      </c>
      <c r="H458" s="33">
        <v>19.09</v>
      </c>
      <c r="I458" s="34">
        <v>5.72</v>
      </c>
    </row>
    <row r="459" spans="1:9">
      <c r="A459" s="31" t="s">
        <v>29</v>
      </c>
      <c r="B459" s="32" t="s">
        <v>19</v>
      </c>
      <c r="C459" s="32">
        <v>34353</v>
      </c>
      <c r="D459" s="33" t="s">
        <v>901</v>
      </c>
      <c r="E459" s="33"/>
      <c r="F459" s="32" t="s">
        <v>73</v>
      </c>
      <c r="G459" s="33">
        <v>4.9000000000000004</v>
      </c>
      <c r="H459" s="33">
        <v>1.34</v>
      </c>
      <c r="I459" s="34">
        <v>6.56</v>
      </c>
    </row>
    <row r="460" spans="1:9">
      <c r="A460" s="35"/>
      <c r="B460" s="2"/>
      <c r="C460" s="2"/>
      <c r="D460" s="6"/>
      <c r="E460" s="2"/>
      <c r="F460" s="2"/>
      <c r="G460" s="6"/>
      <c r="H460" s="6"/>
      <c r="I460" s="36"/>
    </row>
    <row r="461" spans="1:9">
      <c r="A461" s="37"/>
      <c r="B461" s="38"/>
      <c r="C461" s="38"/>
      <c r="D461" s="39" t="s">
        <v>856</v>
      </c>
      <c r="E461" s="40">
        <v>16.864841278499998</v>
      </c>
      <c r="F461" s="41" t="s">
        <v>857</v>
      </c>
      <c r="G461" s="42">
        <v>14.06</v>
      </c>
      <c r="H461" s="39" t="s">
        <v>858</v>
      </c>
      <c r="I461" s="43">
        <v>30.92</v>
      </c>
    </row>
    <row r="462" spans="1:9">
      <c r="A462" s="44"/>
      <c r="B462" s="45"/>
      <c r="C462" s="45"/>
      <c r="D462" s="46" t="s">
        <v>859</v>
      </c>
      <c r="E462" s="47">
        <v>41.76</v>
      </c>
      <c r="F462" s="45"/>
      <c r="G462" s="48"/>
      <c r="H462" s="46" t="s">
        <v>860</v>
      </c>
      <c r="I462" s="49">
        <v>194.96</v>
      </c>
    </row>
    <row r="463" spans="1:9">
      <c r="D463" s="12"/>
      <c r="G463" s="12"/>
      <c r="H463" s="12"/>
      <c r="I463" s="13"/>
    </row>
    <row r="464" spans="1:9" ht="24.75">
      <c r="A464" s="23" t="s">
        <v>3</v>
      </c>
      <c r="B464" s="24" t="s">
        <v>4</v>
      </c>
      <c r="C464" s="24" t="s">
        <v>5</v>
      </c>
      <c r="D464" s="25" t="s">
        <v>6</v>
      </c>
      <c r="E464" s="24"/>
      <c r="F464" s="24" t="s">
        <v>850</v>
      </c>
      <c r="G464" s="25" t="s">
        <v>851</v>
      </c>
      <c r="H464" s="25" t="s">
        <v>852</v>
      </c>
      <c r="I464" s="26" t="s">
        <v>12</v>
      </c>
    </row>
    <row r="465" spans="1:9" ht="31.5">
      <c r="A465" s="27" t="s">
        <v>18</v>
      </c>
      <c r="B465" s="28" t="s">
        <v>23</v>
      </c>
      <c r="C465" s="28">
        <v>16079</v>
      </c>
      <c r="D465" s="29" t="s">
        <v>344</v>
      </c>
      <c r="E465" s="28"/>
      <c r="F465" s="28" t="s">
        <v>66</v>
      </c>
      <c r="G465" s="29">
        <v>1</v>
      </c>
      <c r="H465" s="29">
        <v>7926.41</v>
      </c>
      <c r="I465" s="30">
        <v>7926.41</v>
      </c>
    </row>
    <row r="466" spans="1:9" ht="24.75">
      <c r="A466" s="31" t="s">
        <v>29</v>
      </c>
      <c r="B466" s="32" t="s">
        <v>19</v>
      </c>
      <c r="C466" s="32">
        <v>43981</v>
      </c>
      <c r="D466" s="33" t="s">
        <v>912</v>
      </c>
      <c r="E466" s="33"/>
      <c r="F466" s="32" t="s">
        <v>913</v>
      </c>
      <c r="G466" s="33">
        <v>1</v>
      </c>
      <c r="H466" s="33">
        <v>7919.54</v>
      </c>
      <c r="I466" s="34">
        <v>7919.54</v>
      </c>
    </row>
    <row r="467" spans="1:9">
      <c r="A467" s="31" t="s">
        <v>861</v>
      </c>
      <c r="B467" s="32" t="s">
        <v>19</v>
      </c>
      <c r="C467" s="32">
        <v>88248</v>
      </c>
      <c r="D467" s="33" t="s">
        <v>894</v>
      </c>
      <c r="E467" s="33"/>
      <c r="F467" s="32" t="s">
        <v>31</v>
      </c>
      <c r="G467" s="33">
        <v>0.151</v>
      </c>
      <c r="H467" s="33">
        <v>21.31</v>
      </c>
      <c r="I467" s="34">
        <v>3.21</v>
      </c>
    </row>
    <row r="468" spans="1:9">
      <c r="A468" s="31" t="s">
        <v>861</v>
      </c>
      <c r="B468" s="32" t="s">
        <v>19</v>
      </c>
      <c r="C468" s="32">
        <v>88267</v>
      </c>
      <c r="D468" s="33" t="s">
        <v>895</v>
      </c>
      <c r="E468" s="33"/>
      <c r="F468" s="32" t="s">
        <v>31</v>
      </c>
      <c r="G468" s="33">
        <v>0.151</v>
      </c>
      <c r="H468" s="33">
        <v>24.28</v>
      </c>
      <c r="I468" s="34">
        <v>3.66</v>
      </c>
    </row>
    <row r="469" spans="1:9">
      <c r="A469" s="35"/>
      <c r="B469" s="2"/>
      <c r="C469" s="2"/>
      <c r="D469" s="6"/>
      <c r="E469" s="2"/>
      <c r="F469" s="2"/>
      <c r="G469" s="6"/>
      <c r="H469" s="6"/>
      <c r="I469" s="36"/>
    </row>
    <row r="470" spans="1:9">
      <c r="A470" s="37"/>
      <c r="B470" s="38"/>
      <c r="C470" s="38"/>
      <c r="D470" s="39" t="s">
        <v>856</v>
      </c>
      <c r="E470" s="40">
        <v>8.8687684083999994</v>
      </c>
      <c r="F470" s="41" t="s">
        <v>857</v>
      </c>
      <c r="G470" s="42">
        <v>7.39</v>
      </c>
      <c r="H470" s="39" t="s">
        <v>858</v>
      </c>
      <c r="I470" s="43">
        <v>16.260000000000002</v>
      </c>
    </row>
    <row r="471" spans="1:9">
      <c r="A471" s="44"/>
      <c r="B471" s="45"/>
      <c r="C471" s="45"/>
      <c r="D471" s="46" t="s">
        <v>859</v>
      </c>
      <c r="E471" s="47">
        <v>2160.73</v>
      </c>
      <c r="F471" s="45"/>
      <c r="G471" s="48"/>
      <c r="H471" s="46" t="s">
        <v>860</v>
      </c>
      <c r="I471" s="49">
        <v>10087.14</v>
      </c>
    </row>
    <row r="472" spans="1:9">
      <c r="D472" s="12"/>
      <c r="G472" s="12"/>
      <c r="H472" s="12"/>
      <c r="I472" s="13"/>
    </row>
    <row r="473" spans="1:9" ht="24.75">
      <c r="A473" s="23" t="s">
        <v>3</v>
      </c>
      <c r="B473" s="24" t="s">
        <v>4</v>
      </c>
      <c r="C473" s="24" t="s">
        <v>5</v>
      </c>
      <c r="D473" s="25" t="s">
        <v>6</v>
      </c>
      <c r="E473" s="24"/>
      <c r="F473" s="24" t="s">
        <v>850</v>
      </c>
      <c r="G473" s="25" t="s">
        <v>851</v>
      </c>
      <c r="H473" s="25" t="s">
        <v>852</v>
      </c>
      <c r="I473" s="26" t="s">
        <v>12</v>
      </c>
    </row>
    <row r="474" spans="1:9" ht="31.5">
      <c r="A474" s="27" t="s">
        <v>18</v>
      </c>
      <c r="B474" s="28" t="s">
        <v>23</v>
      </c>
      <c r="C474" s="28" t="s">
        <v>323</v>
      </c>
      <c r="D474" s="29" t="s">
        <v>324</v>
      </c>
      <c r="E474" s="28"/>
      <c r="F474" s="28" t="s">
        <v>66</v>
      </c>
      <c r="G474" s="29">
        <v>1</v>
      </c>
      <c r="H474" s="29">
        <v>4650.3</v>
      </c>
      <c r="I474" s="30">
        <f>I475+I476+I477+I478+I479+I480</f>
        <v>4650.2999999999993</v>
      </c>
    </row>
    <row r="475" spans="1:9" ht="24.75">
      <c r="A475" s="31" t="s">
        <v>29</v>
      </c>
      <c r="B475" s="106" t="s">
        <v>1289</v>
      </c>
      <c r="C475" s="32">
        <v>110490</v>
      </c>
      <c r="D475" s="33" t="s">
        <v>914</v>
      </c>
      <c r="E475" s="33"/>
      <c r="F475" s="32" t="s">
        <v>66</v>
      </c>
      <c r="G475" s="33">
        <v>1</v>
      </c>
      <c r="H475" s="33">
        <v>3673.44</v>
      </c>
      <c r="I475" s="34">
        <v>3673.44</v>
      </c>
    </row>
    <row r="476" spans="1:9">
      <c r="A476" s="31" t="s">
        <v>861</v>
      </c>
      <c r="B476" s="32" t="s">
        <v>19</v>
      </c>
      <c r="C476" s="32">
        <v>88264</v>
      </c>
      <c r="D476" s="33" t="s">
        <v>909</v>
      </c>
      <c r="E476" s="33"/>
      <c r="F476" s="32" t="s">
        <v>31</v>
      </c>
      <c r="G476" s="33">
        <v>0.1525</v>
      </c>
      <c r="H476" s="33">
        <v>24.44</v>
      </c>
      <c r="I476" s="34">
        <v>3.72</v>
      </c>
    </row>
    <row r="477" spans="1:9">
      <c r="A477" s="31" t="s">
        <v>861</v>
      </c>
      <c r="B477" s="32" t="s">
        <v>19</v>
      </c>
      <c r="C477" s="32">
        <v>88248</v>
      </c>
      <c r="D477" s="33" t="s">
        <v>894</v>
      </c>
      <c r="E477" s="33"/>
      <c r="F477" s="32" t="s">
        <v>31</v>
      </c>
      <c r="G477" s="33">
        <v>0.48099999999999998</v>
      </c>
      <c r="H477" s="33">
        <v>21.31</v>
      </c>
      <c r="I477" s="34">
        <v>10.25</v>
      </c>
    </row>
    <row r="478" spans="1:9">
      <c r="A478" s="31" t="s">
        <v>861</v>
      </c>
      <c r="B478" s="32" t="s">
        <v>19</v>
      </c>
      <c r="C478" s="32">
        <v>88267</v>
      </c>
      <c r="D478" s="33" t="s">
        <v>895</v>
      </c>
      <c r="E478" s="33"/>
      <c r="F478" s="32" t="s">
        <v>31</v>
      </c>
      <c r="G478" s="33">
        <v>0.1525</v>
      </c>
      <c r="H478" s="33">
        <v>24.28</v>
      </c>
      <c r="I478" s="34">
        <v>3.7</v>
      </c>
    </row>
    <row r="479" spans="1:9">
      <c r="A479" s="31" t="s">
        <v>29</v>
      </c>
      <c r="B479" s="32" t="s">
        <v>19</v>
      </c>
      <c r="C479" s="32">
        <v>3148</v>
      </c>
      <c r="D479" s="33" t="s">
        <v>915</v>
      </c>
      <c r="E479" s="33"/>
      <c r="F479" s="32" t="s">
        <v>66</v>
      </c>
      <c r="G479" s="33">
        <v>0.16</v>
      </c>
      <c r="H479" s="33">
        <v>16.59</v>
      </c>
      <c r="I479" s="34">
        <v>2.65</v>
      </c>
    </row>
    <row r="480" spans="1:9" ht="24.75">
      <c r="A480" s="31" t="s">
        <v>29</v>
      </c>
      <c r="B480" s="106" t="s">
        <v>1289</v>
      </c>
      <c r="C480" s="32">
        <v>110521</v>
      </c>
      <c r="D480" s="33" t="s">
        <v>840</v>
      </c>
      <c r="E480" s="33"/>
      <c r="F480" s="32" t="s">
        <v>66</v>
      </c>
      <c r="G480" s="33">
        <v>1</v>
      </c>
      <c r="H480" s="33">
        <v>956.54</v>
      </c>
      <c r="I480" s="34">
        <v>956.54</v>
      </c>
    </row>
    <row r="481" spans="1:9">
      <c r="A481" s="35"/>
      <c r="B481" s="2"/>
      <c r="C481" s="2"/>
      <c r="D481" s="6"/>
      <c r="E481" s="2"/>
      <c r="F481" s="2"/>
      <c r="G481" s="6"/>
      <c r="H481" s="6"/>
      <c r="I481" s="36"/>
    </row>
    <row r="482" spans="1:9">
      <c r="A482" s="37"/>
      <c r="B482" s="38"/>
      <c r="C482" s="38"/>
      <c r="D482" s="39" t="s">
        <v>856</v>
      </c>
      <c r="E482" s="40">
        <v>37.5640885786</v>
      </c>
      <c r="F482" s="41" t="s">
        <v>857</v>
      </c>
      <c r="G482" s="42">
        <v>31.31</v>
      </c>
      <c r="H482" s="39" t="s">
        <v>858</v>
      </c>
      <c r="I482" s="43">
        <v>68.87</v>
      </c>
    </row>
    <row r="483" spans="1:9">
      <c r="A483" s="44"/>
      <c r="B483" s="45"/>
      <c r="C483" s="45"/>
      <c r="D483" s="46" t="s">
        <v>859</v>
      </c>
      <c r="E483" s="47">
        <f>I483-I474</f>
        <v>1267.670000000001</v>
      </c>
      <c r="F483" s="45"/>
      <c r="G483" s="48"/>
      <c r="H483" s="46" t="s">
        <v>860</v>
      </c>
      <c r="I483" s="49">
        <v>5917.97</v>
      </c>
    </row>
    <row r="484" spans="1:9">
      <c r="D484" s="12"/>
      <c r="G484" s="12"/>
      <c r="H484" s="12"/>
      <c r="I484" s="13"/>
    </row>
    <row r="485" spans="1:9" ht="24.75">
      <c r="A485" s="23" t="s">
        <v>3</v>
      </c>
      <c r="B485" s="24" t="s">
        <v>4</v>
      </c>
      <c r="C485" s="24" t="s">
        <v>5</v>
      </c>
      <c r="D485" s="25" t="s">
        <v>6</v>
      </c>
      <c r="E485" s="24"/>
      <c r="F485" s="24" t="s">
        <v>850</v>
      </c>
      <c r="G485" s="25" t="s">
        <v>851</v>
      </c>
      <c r="H485" s="25" t="s">
        <v>852</v>
      </c>
      <c r="I485" s="26" t="s">
        <v>12</v>
      </c>
    </row>
    <row r="486" spans="1:9" ht="47.25">
      <c r="A486" s="27" t="s">
        <v>18</v>
      </c>
      <c r="B486" s="28" t="s">
        <v>23</v>
      </c>
      <c r="C486" s="28">
        <v>160603</v>
      </c>
      <c r="D486" s="29" t="s">
        <v>326</v>
      </c>
      <c r="E486" s="28"/>
      <c r="F486" s="28" t="s">
        <v>66</v>
      </c>
      <c r="G486" s="29">
        <v>1</v>
      </c>
      <c r="H486" s="29">
        <v>994.3</v>
      </c>
      <c r="I486" s="30">
        <f>I487+I488+I489+I490+I491</f>
        <v>994.30000000000007</v>
      </c>
    </row>
    <row r="487" spans="1:9" ht="24.75">
      <c r="A487" s="31" t="s">
        <v>861</v>
      </c>
      <c r="B487" s="32" t="s">
        <v>19</v>
      </c>
      <c r="C487" s="32">
        <v>103019</v>
      </c>
      <c r="D487" s="33" t="s">
        <v>916</v>
      </c>
      <c r="E487" s="33"/>
      <c r="F487" s="32" t="s">
        <v>66</v>
      </c>
      <c r="G487" s="33">
        <v>1</v>
      </c>
      <c r="H487" s="33">
        <v>187.06</v>
      </c>
      <c r="I487" s="34">
        <v>187.06</v>
      </c>
    </row>
    <row r="488" spans="1:9">
      <c r="A488" s="31" t="s">
        <v>29</v>
      </c>
      <c r="B488" s="106" t="s">
        <v>1289</v>
      </c>
      <c r="C488" s="32">
        <v>110505</v>
      </c>
      <c r="D488" s="33" t="s">
        <v>917</v>
      </c>
      <c r="E488" s="33"/>
      <c r="F488" s="32" t="s">
        <v>66</v>
      </c>
      <c r="G488" s="33">
        <v>1</v>
      </c>
      <c r="H488" s="33">
        <v>415.34</v>
      </c>
      <c r="I488" s="34">
        <v>415.34</v>
      </c>
    </row>
    <row r="489" spans="1:9" ht="24.75">
      <c r="A489" s="31" t="s">
        <v>861</v>
      </c>
      <c r="B489" s="32" t="s">
        <v>19</v>
      </c>
      <c r="C489" s="32">
        <v>103350</v>
      </c>
      <c r="D489" s="33" t="s">
        <v>918</v>
      </c>
      <c r="E489" s="33"/>
      <c r="F489" s="32" t="s">
        <v>21</v>
      </c>
      <c r="G489" s="33">
        <v>2.4</v>
      </c>
      <c r="H489" s="33">
        <v>159.31</v>
      </c>
      <c r="I489" s="34">
        <v>382.34</v>
      </c>
    </row>
    <row r="490" spans="1:9">
      <c r="A490" s="31" t="s">
        <v>861</v>
      </c>
      <c r="B490" s="32" t="s">
        <v>19</v>
      </c>
      <c r="C490" s="32">
        <v>88267</v>
      </c>
      <c r="D490" s="33" t="s">
        <v>895</v>
      </c>
      <c r="E490" s="33"/>
      <c r="F490" s="32" t="s">
        <v>31</v>
      </c>
      <c r="G490" s="33">
        <v>0.21</v>
      </c>
      <c r="H490" s="33">
        <v>24.28</v>
      </c>
      <c r="I490" s="34">
        <v>5.09</v>
      </c>
    </row>
    <row r="491" spans="1:9">
      <c r="A491" s="31" t="s">
        <v>861</v>
      </c>
      <c r="B491" s="32" t="s">
        <v>19</v>
      </c>
      <c r="C491" s="32">
        <v>88248</v>
      </c>
      <c r="D491" s="33" t="s">
        <v>894</v>
      </c>
      <c r="E491" s="33"/>
      <c r="F491" s="32" t="s">
        <v>31</v>
      </c>
      <c r="G491" s="33">
        <v>0.21</v>
      </c>
      <c r="H491" s="33">
        <v>21.31</v>
      </c>
      <c r="I491" s="34">
        <v>4.47</v>
      </c>
    </row>
    <row r="492" spans="1:9">
      <c r="A492" s="35"/>
      <c r="B492" s="2"/>
      <c r="C492" s="2"/>
      <c r="D492" s="6"/>
      <c r="E492" s="2"/>
      <c r="F492" s="2"/>
      <c r="G492" s="6"/>
      <c r="H492" s="6"/>
      <c r="I492" s="36"/>
    </row>
    <row r="493" spans="1:9">
      <c r="A493" s="37"/>
      <c r="B493" s="38"/>
      <c r="C493" s="38"/>
      <c r="D493" s="39" t="s">
        <v>856</v>
      </c>
      <c r="E493" s="40">
        <v>555.73251881750002</v>
      </c>
      <c r="F493" s="41" t="s">
        <v>857</v>
      </c>
      <c r="G493" s="42">
        <v>463.15</v>
      </c>
      <c r="H493" s="39" t="s">
        <v>858</v>
      </c>
      <c r="I493" s="43">
        <v>1018.88</v>
      </c>
    </row>
    <row r="494" spans="1:9">
      <c r="A494" s="44"/>
      <c r="B494" s="45"/>
      <c r="C494" s="45"/>
      <c r="D494" s="46" t="s">
        <v>859</v>
      </c>
      <c r="E494" s="47">
        <f>I494-I486</f>
        <v>271.03999999999985</v>
      </c>
      <c r="F494" s="45"/>
      <c r="G494" s="48"/>
      <c r="H494" s="46" t="s">
        <v>860</v>
      </c>
      <c r="I494" s="49">
        <v>1265.3399999999999</v>
      </c>
    </row>
    <row r="495" spans="1:9">
      <c r="D495" s="12"/>
      <c r="G495" s="12"/>
      <c r="H495" s="12"/>
      <c r="I495" s="13"/>
    </row>
    <row r="496" spans="1:9" ht="24.75">
      <c r="A496" s="23" t="s">
        <v>3</v>
      </c>
      <c r="B496" s="24" t="s">
        <v>4</v>
      </c>
      <c r="C496" s="24" t="s">
        <v>5</v>
      </c>
      <c r="D496" s="25" t="s">
        <v>6</v>
      </c>
      <c r="E496" s="24"/>
      <c r="F496" s="24" t="s">
        <v>850</v>
      </c>
      <c r="G496" s="25" t="s">
        <v>851</v>
      </c>
      <c r="H496" s="25" t="s">
        <v>852</v>
      </c>
      <c r="I496" s="26" t="s">
        <v>12</v>
      </c>
    </row>
    <row r="497" spans="1:9" ht="15.75">
      <c r="A497" s="27" t="s">
        <v>18</v>
      </c>
      <c r="B497" s="28" t="s">
        <v>23</v>
      </c>
      <c r="C497" s="28">
        <v>160673</v>
      </c>
      <c r="D497" s="29" t="s">
        <v>330</v>
      </c>
      <c r="E497" s="28"/>
      <c r="F497" s="28" t="s">
        <v>66</v>
      </c>
      <c r="G497" s="29">
        <v>1</v>
      </c>
      <c r="H497" s="29">
        <v>782.46</v>
      </c>
      <c r="I497" s="30">
        <f>I498+I499+I500</f>
        <v>782.46</v>
      </c>
    </row>
    <row r="498" spans="1:9">
      <c r="A498" s="31" t="s">
        <v>29</v>
      </c>
      <c r="B498" s="106" t="s">
        <v>1289</v>
      </c>
      <c r="C498" s="32">
        <v>110494</v>
      </c>
      <c r="D498" s="33" t="s">
        <v>330</v>
      </c>
      <c r="E498" s="33"/>
      <c r="F498" s="32" t="s">
        <v>66</v>
      </c>
      <c r="G498" s="33">
        <v>1</v>
      </c>
      <c r="H498" s="33">
        <v>776.47</v>
      </c>
      <c r="I498" s="34">
        <v>776.47</v>
      </c>
    </row>
    <row r="499" spans="1:9">
      <c r="A499" s="31" t="s">
        <v>861</v>
      </c>
      <c r="B499" s="32" t="s">
        <v>19</v>
      </c>
      <c r="C499" s="32">
        <v>88247</v>
      </c>
      <c r="D499" s="33" t="s">
        <v>908</v>
      </c>
      <c r="E499" s="33"/>
      <c r="F499" s="32" t="s">
        <v>31</v>
      </c>
      <c r="G499" s="33">
        <v>7.4800000000000005E-2</v>
      </c>
      <c r="H499" s="33">
        <v>21.54</v>
      </c>
      <c r="I499" s="34">
        <v>1.61</v>
      </c>
    </row>
    <row r="500" spans="1:9">
      <c r="A500" s="31" t="s">
        <v>861</v>
      </c>
      <c r="B500" s="32" t="s">
        <v>19</v>
      </c>
      <c r="C500" s="32">
        <v>88264</v>
      </c>
      <c r="D500" s="33" t="s">
        <v>909</v>
      </c>
      <c r="E500" s="33"/>
      <c r="F500" s="32" t="s">
        <v>31</v>
      </c>
      <c r="G500" s="33">
        <v>0.17949999999999999</v>
      </c>
      <c r="H500" s="33">
        <v>24.44</v>
      </c>
      <c r="I500" s="34">
        <v>4.38</v>
      </c>
    </row>
    <row r="501" spans="1:9">
      <c r="A501" s="35"/>
      <c r="B501" s="2"/>
      <c r="C501" s="2"/>
      <c r="D501" s="6"/>
      <c r="E501" s="2"/>
      <c r="F501" s="2"/>
      <c r="G501" s="6"/>
      <c r="H501" s="6"/>
      <c r="I501" s="36"/>
    </row>
    <row r="502" spans="1:9">
      <c r="A502" s="37"/>
      <c r="B502" s="38"/>
      <c r="C502" s="38"/>
      <c r="D502" s="39" t="s">
        <v>856</v>
      </c>
      <c r="E502" s="40">
        <v>15.0430893422</v>
      </c>
      <c r="F502" s="41" t="s">
        <v>857</v>
      </c>
      <c r="G502" s="42">
        <v>12.54</v>
      </c>
      <c r="H502" s="39" t="s">
        <v>858</v>
      </c>
      <c r="I502" s="43">
        <v>27.58</v>
      </c>
    </row>
    <row r="503" spans="1:9">
      <c r="A503" s="44"/>
      <c r="B503" s="45"/>
      <c r="C503" s="45"/>
      <c r="D503" s="46" t="s">
        <v>859</v>
      </c>
      <c r="E503" s="47">
        <f>I503-I497</f>
        <v>213.28999999999996</v>
      </c>
      <c r="F503" s="45"/>
      <c r="G503" s="48"/>
      <c r="H503" s="46" t="s">
        <v>860</v>
      </c>
      <c r="I503" s="49">
        <v>995.75</v>
      </c>
    </row>
    <row r="504" spans="1:9">
      <c r="D504" s="12"/>
      <c r="G504" s="12"/>
      <c r="H504" s="12"/>
      <c r="I504" s="13"/>
    </row>
    <row r="505" spans="1:9" ht="24.75">
      <c r="A505" s="23" t="s">
        <v>3</v>
      </c>
      <c r="B505" s="24" t="s">
        <v>4</v>
      </c>
      <c r="C505" s="24" t="s">
        <v>5</v>
      </c>
      <c r="D505" s="25" t="s">
        <v>6</v>
      </c>
      <c r="E505" s="24"/>
      <c r="F505" s="24" t="s">
        <v>850</v>
      </c>
      <c r="G505" s="25" t="s">
        <v>851</v>
      </c>
      <c r="H505" s="25" t="s">
        <v>852</v>
      </c>
      <c r="I505" s="26" t="s">
        <v>12</v>
      </c>
    </row>
    <row r="506" spans="1:9" ht="31.5">
      <c r="A506" s="27" t="s">
        <v>18</v>
      </c>
      <c r="B506" s="28" t="s">
        <v>23</v>
      </c>
      <c r="C506" s="28">
        <v>160674</v>
      </c>
      <c r="D506" s="29" t="s">
        <v>332</v>
      </c>
      <c r="E506" s="28"/>
      <c r="F506" s="28" t="s">
        <v>66</v>
      </c>
      <c r="G506" s="29">
        <v>1</v>
      </c>
      <c r="H506" s="29">
        <v>82.69</v>
      </c>
      <c r="I506" s="30">
        <f>I507+I508+I509</f>
        <v>82.69</v>
      </c>
    </row>
    <row r="507" spans="1:9">
      <c r="A507" s="31" t="s">
        <v>29</v>
      </c>
      <c r="B507" s="106" t="s">
        <v>1289</v>
      </c>
      <c r="C507" s="32">
        <v>110483</v>
      </c>
      <c r="D507" s="33" t="s">
        <v>1305</v>
      </c>
      <c r="E507" s="33"/>
      <c r="F507" s="32" t="s">
        <v>66</v>
      </c>
      <c r="G507" s="33">
        <v>1</v>
      </c>
      <c r="H507" s="33">
        <v>76.7</v>
      </c>
      <c r="I507" s="34">
        <v>76.7</v>
      </c>
    </row>
    <row r="508" spans="1:9">
      <c r="A508" s="31" t="s">
        <v>861</v>
      </c>
      <c r="B508" s="32" t="s">
        <v>19</v>
      </c>
      <c r="C508" s="32">
        <v>88247</v>
      </c>
      <c r="D508" s="33" t="s">
        <v>908</v>
      </c>
      <c r="E508" s="33"/>
      <c r="F508" s="32" t="s">
        <v>31</v>
      </c>
      <c r="G508" s="33">
        <v>7.4800000000000005E-2</v>
      </c>
      <c r="H508" s="33">
        <v>21.54</v>
      </c>
      <c r="I508" s="34">
        <v>1.61</v>
      </c>
    </row>
    <row r="509" spans="1:9">
      <c r="A509" s="31" t="s">
        <v>861</v>
      </c>
      <c r="B509" s="32" t="s">
        <v>19</v>
      </c>
      <c r="C509" s="32">
        <v>88264</v>
      </c>
      <c r="D509" s="33" t="s">
        <v>909</v>
      </c>
      <c r="E509" s="33"/>
      <c r="F509" s="32" t="s">
        <v>31</v>
      </c>
      <c r="G509" s="33">
        <v>0.17949999999999999</v>
      </c>
      <c r="H509" s="33">
        <v>24.44</v>
      </c>
      <c r="I509" s="34">
        <v>4.38</v>
      </c>
    </row>
    <row r="510" spans="1:9">
      <c r="A510" s="35"/>
      <c r="B510" s="2"/>
      <c r="C510" s="2"/>
      <c r="D510" s="6"/>
      <c r="E510" s="2"/>
      <c r="F510" s="2"/>
      <c r="G510" s="6"/>
      <c r="H510" s="6"/>
      <c r="I510" s="36"/>
    </row>
    <row r="511" spans="1:9">
      <c r="A511" s="37"/>
      <c r="B511" s="38"/>
      <c r="C511" s="38"/>
      <c r="D511" s="39" t="s">
        <v>856</v>
      </c>
      <c r="E511" s="40">
        <v>15.0430893422</v>
      </c>
      <c r="F511" s="41" t="s">
        <v>857</v>
      </c>
      <c r="G511" s="42">
        <v>12.54</v>
      </c>
      <c r="H511" s="39" t="s">
        <v>858</v>
      </c>
      <c r="I511" s="43">
        <v>27.58</v>
      </c>
    </row>
    <row r="512" spans="1:9">
      <c r="A512" s="44"/>
      <c r="B512" s="45"/>
      <c r="C512" s="45"/>
      <c r="D512" s="46" t="s">
        <v>859</v>
      </c>
      <c r="E512" s="47">
        <f>I512-I506</f>
        <v>22.540000000000006</v>
      </c>
      <c r="F512" s="45"/>
      <c r="G512" s="48"/>
      <c r="H512" s="46" t="s">
        <v>860</v>
      </c>
      <c r="I512" s="49">
        <v>105.23</v>
      </c>
    </row>
    <row r="513" spans="1:9">
      <c r="D513" s="12"/>
      <c r="G513" s="12"/>
      <c r="H513" s="12"/>
      <c r="I513" s="13"/>
    </row>
    <row r="514" spans="1:9" ht="24.75">
      <c r="A514" s="23" t="s">
        <v>3</v>
      </c>
      <c r="B514" s="24" t="s">
        <v>4</v>
      </c>
      <c r="C514" s="24" t="s">
        <v>5</v>
      </c>
      <c r="D514" s="25" t="s">
        <v>6</v>
      </c>
      <c r="E514" s="24"/>
      <c r="F514" s="24" t="s">
        <v>850</v>
      </c>
      <c r="G514" s="25" t="s">
        <v>851</v>
      </c>
      <c r="H514" s="25" t="s">
        <v>852</v>
      </c>
      <c r="I514" s="26" t="s">
        <v>12</v>
      </c>
    </row>
    <row r="515" spans="1:9" ht="15.75">
      <c r="A515" s="27" t="s">
        <v>18</v>
      </c>
      <c r="B515" s="28" t="s">
        <v>23</v>
      </c>
      <c r="C515" s="28" t="s">
        <v>334</v>
      </c>
      <c r="D515" s="29" t="s">
        <v>335</v>
      </c>
      <c r="E515" s="28"/>
      <c r="F515" s="28" t="s">
        <v>66</v>
      </c>
      <c r="G515" s="29">
        <v>1</v>
      </c>
      <c r="H515" s="29">
        <v>161.80000000000001</v>
      </c>
      <c r="I515" s="30">
        <f>I516+I517+I518</f>
        <v>161.80000000000001</v>
      </c>
    </row>
    <row r="516" spans="1:9">
      <c r="A516" s="31" t="s">
        <v>29</v>
      </c>
      <c r="B516" s="106" t="s">
        <v>1289</v>
      </c>
      <c r="C516" s="32">
        <v>110484</v>
      </c>
      <c r="D516" s="33" t="s">
        <v>335</v>
      </c>
      <c r="E516" s="33"/>
      <c r="F516" s="32" t="s">
        <v>66</v>
      </c>
      <c r="G516" s="33">
        <v>1</v>
      </c>
      <c r="H516" s="33">
        <v>155.81</v>
      </c>
      <c r="I516" s="34">
        <v>155.81</v>
      </c>
    </row>
    <row r="517" spans="1:9">
      <c r="A517" s="31" t="s">
        <v>861</v>
      </c>
      <c r="B517" s="32" t="s">
        <v>19</v>
      </c>
      <c r="C517" s="32">
        <v>88247</v>
      </c>
      <c r="D517" s="33" t="s">
        <v>908</v>
      </c>
      <c r="E517" s="33"/>
      <c r="F517" s="32" t="s">
        <v>31</v>
      </c>
      <c r="G517" s="33">
        <v>7.4800000000000005E-2</v>
      </c>
      <c r="H517" s="33">
        <v>21.54</v>
      </c>
      <c r="I517" s="34">
        <v>1.61</v>
      </c>
    </row>
    <row r="518" spans="1:9">
      <c r="A518" s="31" t="s">
        <v>861</v>
      </c>
      <c r="B518" s="32" t="s">
        <v>19</v>
      </c>
      <c r="C518" s="32">
        <v>88264</v>
      </c>
      <c r="D518" s="33" t="s">
        <v>909</v>
      </c>
      <c r="E518" s="33"/>
      <c r="F518" s="32" t="s">
        <v>31</v>
      </c>
      <c r="G518" s="33">
        <v>0.17949999999999999</v>
      </c>
      <c r="H518" s="33">
        <v>24.44</v>
      </c>
      <c r="I518" s="34">
        <v>4.38</v>
      </c>
    </row>
    <row r="519" spans="1:9">
      <c r="A519" s="35"/>
      <c r="B519" s="2"/>
      <c r="C519" s="2"/>
      <c r="D519" s="6"/>
      <c r="E519" s="2"/>
      <c r="F519" s="2"/>
      <c r="G519" s="6"/>
      <c r="H519" s="6"/>
      <c r="I519" s="36"/>
    </row>
    <row r="520" spans="1:9">
      <c r="A520" s="37"/>
      <c r="B520" s="38"/>
      <c r="C520" s="38"/>
      <c r="D520" s="39" t="s">
        <v>856</v>
      </c>
      <c r="E520" s="40">
        <v>15.0430893422</v>
      </c>
      <c r="F520" s="41" t="s">
        <v>857</v>
      </c>
      <c r="G520" s="42">
        <v>12.54</v>
      </c>
      <c r="H520" s="39" t="s">
        <v>858</v>
      </c>
      <c r="I520" s="43">
        <v>27.58</v>
      </c>
    </row>
    <row r="521" spans="1:9">
      <c r="A521" s="44"/>
      <c r="B521" s="45"/>
      <c r="C521" s="45"/>
      <c r="D521" s="46" t="s">
        <v>859</v>
      </c>
      <c r="E521" s="47">
        <f>I521-I515</f>
        <v>44.099999999999994</v>
      </c>
      <c r="F521" s="45"/>
      <c r="G521" s="48"/>
      <c r="H521" s="46" t="s">
        <v>860</v>
      </c>
      <c r="I521" s="49">
        <v>205.9</v>
      </c>
    </row>
    <row r="522" spans="1:9">
      <c r="D522" s="12"/>
      <c r="G522" s="12"/>
      <c r="H522" s="12"/>
      <c r="I522" s="13"/>
    </row>
    <row r="523" spans="1:9" ht="24.75">
      <c r="A523" s="23" t="s">
        <v>3</v>
      </c>
      <c r="B523" s="24" t="s">
        <v>4</v>
      </c>
      <c r="C523" s="24" t="s">
        <v>5</v>
      </c>
      <c r="D523" s="25" t="s">
        <v>6</v>
      </c>
      <c r="E523" s="24"/>
      <c r="F523" s="24" t="s">
        <v>850</v>
      </c>
      <c r="G523" s="25" t="s">
        <v>851</v>
      </c>
      <c r="H523" s="25" t="s">
        <v>852</v>
      </c>
      <c r="I523" s="26" t="s">
        <v>12</v>
      </c>
    </row>
    <row r="524" spans="1:9" ht="31.5">
      <c r="A524" s="27" t="s">
        <v>18</v>
      </c>
      <c r="B524" s="28" t="s">
        <v>23</v>
      </c>
      <c r="C524" s="28">
        <v>160716</v>
      </c>
      <c r="D524" s="29" t="s">
        <v>337</v>
      </c>
      <c r="E524" s="28"/>
      <c r="F524" s="28" t="s">
        <v>25</v>
      </c>
      <c r="G524" s="29">
        <v>1</v>
      </c>
      <c r="H524" s="29">
        <v>25.36</v>
      </c>
      <c r="I524" s="30">
        <f>I525+I526+I527+I528</f>
        <v>25.36</v>
      </c>
    </row>
    <row r="525" spans="1:9">
      <c r="A525" s="31" t="s">
        <v>29</v>
      </c>
      <c r="B525" s="106" t="s">
        <v>1289</v>
      </c>
      <c r="C525" s="32">
        <v>110522</v>
      </c>
      <c r="D525" s="33" t="s">
        <v>919</v>
      </c>
      <c r="E525" s="33"/>
      <c r="F525" s="32" t="s">
        <v>25</v>
      </c>
      <c r="G525" s="33">
        <v>1</v>
      </c>
      <c r="H525" s="33">
        <v>4.57</v>
      </c>
      <c r="I525" s="34">
        <v>4.57</v>
      </c>
    </row>
    <row r="526" spans="1:9" ht="24.75">
      <c r="A526" s="31" t="s">
        <v>29</v>
      </c>
      <c r="B526" s="32" t="s">
        <v>19</v>
      </c>
      <c r="C526" s="32">
        <v>39253</v>
      </c>
      <c r="D526" s="33" t="s">
        <v>920</v>
      </c>
      <c r="E526" s="33"/>
      <c r="F526" s="32" t="s">
        <v>25</v>
      </c>
      <c r="G526" s="33">
        <v>1</v>
      </c>
      <c r="H526" s="33">
        <v>19.47</v>
      </c>
      <c r="I526" s="34">
        <v>19.47</v>
      </c>
    </row>
    <row r="527" spans="1:9">
      <c r="A527" s="31" t="s">
        <v>861</v>
      </c>
      <c r="B527" s="32" t="s">
        <v>19</v>
      </c>
      <c r="C527" s="32">
        <v>88247</v>
      </c>
      <c r="D527" s="33" t="s">
        <v>908</v>
      </c>
      <c r="E527" s="33"/>
      <c r="F527" s="32" t="s">
        <v>31</v>
      </c>
      <c r="G527" s="33">
        <v>2.9000000000000001E-2</v>
      </c>
      <c r="H527" s="33">
        <v>21.54</v>
      </c>
      <c r="I527" s="34">
        <v>0.62</v>
      </c>
    </row>
    <row r="528" spans="1:9">
      <c r="A528" s="31" t="s">
        <v>861</v>
      </c>
      <c r="B528" s="32" t="s">
        <v>19</v>
      </c>
      <c r="C528" s="32">
        <v>88264</v>
      </c>
      <c r="D528" s="33" t="s">
        <v>909</v>
      </c>
      <c r="E528" s="33"/>
      <c r="F528" s="32" t="s">
        <v>31</v>
      </c>
      <c r="G528" s="33">
        <v>2.9000000000000001E-2</v>
      </c>
      <c r="H528" s="33">
        <v>24.44</v>
      </c>
      <c r="I528" s="34">
        <v>0.7</v>
      </c>
    </row>
    <row r="529" spans="1:9">
      <c r="A529" s="35"/>
      <c r="B529" s="2"/>
      <c r="C529" s="2"/>
      <c r="D529" s="6"/>
      <c r="E529" s="2"/>
      <c r="F529" s="2"/>
      <c r="G529" s="6"/>
      <c r="H529" s="6"/>
      <c r="I529" s="36"/>
    </row>
    <row r="530" spans="1:9">
      <c r="A530" s="37"/>
      <c r="B530" s="38"/>
      <c r="C530" s="38"/>
      <c r="D530" s="39" t="s">
        <v>856</v>
      </c>
      <c r="E530" s="40">
        <v>3.3107886986000001</v>
      </c>
      <c r="F530" s="41" t="s">
        <v>857</v>
      </c>
      <c r="G530" s="42">
        <v>2.76</v>
      </c>
      <c r="H530" s="39" t="s">
        <v>858</v>
      </c>
      <c r="I530" s="43">
        <v>6.07</v>
      </c>
    </row>
    <row r="531" spans="1:9">
      <c r="A531" s="44"/>
      <c r="B531" s="45"/>
      <c r="C531" s="45"/>
      <c r="D531" s="46" t="s">
        <v>859</v>
      </c>
      <c r="E531" s="47">
        <f>I531-I524</f>
        <v>6.9100000000000037</v>
      </c>
      <c r="F531" s="45"/>
      <c r="G531" s="48"/>
      <c r="H531" s="46" t="s">
        <v>860</v>
      </c>
      <c r="I531" s="49">
        <v>32.270000000000003</v>
      </c>
    </row>
    <row r="532" spans="1:9">
      <c r="A532" s="38"/>
      <c r="B532" s="38"/>
      <c r="C532" s="38"/>
      <c r="D532" s="39"/>
      <c r="E532" s="40"/>
      <c r="F532" s="38"/>
      <c r="G532" s="79"/>
      <c r="H532" s="39"/>
      <c r="I532" s="40"/>
    </row>
    <row r="533" spans="1:9" ht="24.75">
      <c r="A533" s="23" t="s">
        <v>3</v>
      </c>
      <c r="B533" s="24" t="s">
        <v>4</v>
      </c>
      <c r="C533" s="24" t="s">
        <v>5</v>
      </c>
      <c r="D533" s="25" t="s">
        <v>6</v>
      </c>
      <c r="E533" s="24"/>
      <c r="F533" s="24" t="s">
        <v>850</v>
      </c>
      <c r="G533" s="25" t="s">
        <v>851</v>
      </c>
      <c r="H533" s="25" t="s">
        <v>852</v>
      </c>
      <c r="I533" s="26" t="s">
        <v>12</v>
      </c>
    </row>
    <row r="534" spans="1:9" ht="15.75" customHeight="1">
      <c r="A534" s="27" t="s">
        <v>18</v>
      </c>
      <c r="B534" s="28" t="s">
        <v>23</v>
      </c>
      <c r="C534" s="28">
        <v>210049</v>
      </c>
      <c r="D534" s="29" t="s">
        <v>922</v>
      </c>
      <c r="E534" s="28"/>
      <c r="F534" s="28" t="s">
        <v>66</v>
      </c>
      <c r="G534" s="29">
        <v>1</v>
      </c>
      <c r="H534" s="29">
        <v>12.23</v>
      </c>
      <c r="I534" s="30">
        <v>12.23</v>
      </c>
    </row>
    <row r="535" spans="1:9">
      <c r="A535" s="31" t="s">
        <v>861</v>
      </c>
      <c r="B535" s="32" t="s">
        <v>19</v>
      </c>
      <c r="C535" s="32">
        <v>88267</v>
      </c>
      <c r="D535" s="33" t="s">
        <v>895</v>
      </c>
      <c r="E535" s="32"/>
      <c r="F535" s="32" t="s">
        <v>31</v>
      </c>
      <c r="G535" s="33">
        <v>0.22800000000000001</v>
      </c>
      <c r="H535" s="33">
        <v>24.28</v>
      </c>
      <c r="I535" s="34">
        <v>5.53</v>
      </c>
    </row>
    <row r="536" spans="1:9">
      <c r="A536" s="31" t="s">
        <v>861</v>
      </c>
      <c r="B536" s="32" t="s">
        <v>19</v>
      </c>
      <c r="C536" s="32">
        <v>88316</v>
      </c>
      <c r="D536" s="33" t="s">
        <v>864</v>
      </c>
      <c r="E536" s="32"/>
      <c r="F536" s="32" t="s">
        <v>31</v>
      </c>
      <c r="G536" s="33">
        <v>0.35139999999999999</v>
      </c>
      <c r="H536" s="33">
        <v>19.09</v>
      </c>
      <c r="I536" s="34">
        <v>6.7</v>
      </c>
    </row>
    <row r="537" spans="1:9">
      <c r="A537" s="35"/>
      <c r="B537" s="2"/>
      <c r="C537" s="2"/>
      <c r="D537" s="6"/>
      <c r="E537" s="2"/>
      <c r="F537" s="2"/>
      <c r="G537" s="6"/>
      <c r="H537" s="6"/>
      <c r="I537" s="36"/>
    </row>
    <row r="538" spans="1:9">
      <c r="A538" s="37"/>
      <c r="B538" s="38"/>
      <c r="C538" s="38"/>
      <c r="D538" s="39" t="s">
        <v>856</v>
      </c>
      <c r="E538" s="40">
        <v>5.0507254281999998</v>
      </c>
      <c r="F538" s="41" t="s">
        <v>857</v>
      </c>
      <c r="G538" s="42">
        <v>4.21</v>
      </c>
      <c r="H538" s="39" t="s">
        <v>858</v>
      </c>
      <c r="I538" s="43">
        <v>9.26</v>
      </c>
    </row>
    <row r="539" spans="1:9">
      <c r="A539" s="44"/>
      <c r="B539" s="45"/>
      <c r="C539" s="45"/>
      <c r="D539" s="46" t="s">
        <v>859</v>
      </c>
      <c r="E539" s="47">
        <v>3.33</v>
      </c>
      <c r="F539" s="45"/>
      <c r="G539" s="48"/>
      <c r="H539" s="46" t="s">
        <v>860</v>
      </c>
      <c r="I539" s="49">
        <v>15.56</v>
      </c>
    </row>
    <row r="540" spans="1:9" ht="17.25" customHeight="1">
      <c r="D540" s="12"/>
      <c r="G540" s="12"/>
      <c r="H540" s="12"/>
      <c r="I540" s="13"/>
    </row>
    <row r="541" spans="1:9" ht="24.75">
      <c r="A541" s="23" t="s">
        <v>3</v>
      </c>
      <c r="B541" s="24" t="s">
        <v>4</v>
      </c>
      <c r="C541" s="24" t="s">
        <v>5</v>
      </c>
      <c r="D541" s="25" t="s">
        <v>6</v>
      </c>
      <c r="E541" s="24"/>
      <c r="F541" s="24" t="s">
        <v>850</v>
      </c>
      <c r="G541" s="25" t="s">
        <v>851</v>
      </c>
      <c r="H541" s="25" t="s">
        <v>852</v>
      </c>
      <c r="I541" s="26" t="s">
        <v>12</v>
      </c>
    </row>
    <row r="542" spans="1:9" ht="33" customHeight="1">
      <c r="A542" s="27" t="s">
        <v>18</v>
      </c>
      <c r="B542" s="28" t="s">
        <v>19</v>
      </c>
      <c r="C542" s="28">
        <v>100701</v>
      </c>
      <c r="D542" s="29" t="s">
        <v>933</v>
      </c>
      <c r="E542" s="28"/>
      <c r="F542" s="28" t="s">
        <v>21</v>
      </c>
      <c r="G542" s="29">
        <v>1</v>
      </c>
      <c r="H542" s="29">
        <v>563.25</v>
      </c>
      <c r="I542" s="30">
        <v>563.25</v>
      </c>
    </row>
    <row r="543" spans="1:9" ht="24.75">
      <c r="A543" s="31" t="s">
        <v>29</v>
      </c>
      <c r="B543" s="32" t="s">
        <v>19</v>
      </c>
      <c r="C543" s="32">
        <v>4930</v>
      </c>
      <c r="D543" s="33" t="s">
        <v>934</v>
      </c>
      <c r="E543" s="32"/>
      <c r="F543" s="32" t="s">
        <v>21</v>
      </c>
      <c r="G543" s="33">
        <v>1</v>
      </c>
      <c r="H543" s="33">
        <v>540.64</v>
      </c>
      <c r="I543" s="34">
        <v>540.64</v>
      </c>
    </row>
    <row r="544" spans="1:9">
      <c r="A544" s="31" t="s">
        <v>861</v>
      </c>
      <c r="B544" s="32" t="s">
        <v>19</v>
      </c>
      <c r="C544" s="32">
        <v>88309</v>
      </c>
      <c r="D544" s="33" t="s">
        <v>863</v>
      </c>
      <c r="E544" s="32"/>
      <c r="F544" s="32" t="s">
        <v>31</v>
      </c>
      <c r="G544" s="33">
        <v>0.45700000000000002</v>
      </c>
      <c r="H544" s="33">
        <v>23.74</v>
      </c>
      <c r="I544" s="34">
        <v>10.84</v>
      </c>
    </row>
    <row r="545" spans="1:11">
      <c r="A545" s="31" t="s">
        <v>861</v>
      </c>
      <c r="B545" s="32" t="s">
        <v>19</v>
      </c>
      <c r="C545" s="32">
        <v>88316</v>
      </c>
      <c r="D545" s="33" t="s">
        <v>864</v>
      </c>
      <c r="E545" s="32"/>
      <c r="F545" s="32" t="s">
        <v>31</v>
      </c>
      <c r="G545" s="33">
        <v>0.22900000000000001</v>
      </c>
      <c r="H545" s="33">
        <v>19.68</v>
      </c>
      <c r="I545" s="34">
        <v>4.5</v>
      </c>
    </row>
    <row r="546" spans="1:11" ht="24.75">
      <c r="A546" s="31" t="s">
        <v>861</v>
      </c>
      <c r="B546" s="32" t="s">
        <v>19</v>
      </c>
      <c r="C546" s="32">
        <v>88627</v>
      </c>
      <c r="D546" s="33" t="s">
        <v>935</v>
      </c>
      <c r="E546" s="32"/>
      <c r="F546" s="32" t="s">
        <v>48</v>
      </c>
      <c r="G546" s="33">
        <v>1.2E-2</v>
      </c>
      <c r="H546" s="33">
        <v>606.17999999999995</v>
      </c>
      <c r="I546" s="34">
        <v>7.27</v>
      </c>
    </row>
    <row r="547" spans="1:11">
      <c r="A547" s="35"/>
      <c r="B547" s="2"/>
      <c r="C547" s="2"/>
      <c r="D547" s="6"/>
      <c r="E547" s="2"/>
      <c r="F547" s="2"/>
      <c r="G547" s="6"/>
      <c r="H547" s="6"/>
      <c r="I547" s="36"/>
    </row>
    <row r="548" spans="1:11">
      <c r="A548" s="37"/>
      <c r="B548" s="38"/>
      <c r="C548" s="38"/>
      <c r="D548" s="79"/>
      <c r="E548" s="40">
        <v>7.1506490672999998</v>
      </c>
      <c r="F548" s="41" t="s">
        <v>857</v>
      </c>
      <c r="G548" s="42">
        <v>5.96</v>
      </c>
      <c r="H548" s="39" t="s">
        <v>858</v>
      </c>
      <c r="I548" s="43">
        <v>13.11</v>
      </c>
    </row>
    <row r="549" spans="1:11">
      <c r="A549" s="44"/>
      <c r="B549" s="45"/>
      <c r="C549" s="45"/>
      <c r="D549" s="48"/>
      <c r="E549" s="47">
        <v>153.54</v>
      </c>
      <c r="F549" s="45"/>
      <c r="G549" s="48"/>
      <c r="H549" s="46" t="s">
        <v>860</v>
      </c>
      <c r="I549" s="49">
        <v>716.79</v>
      </c>
    </row>
    <row r="550" spans="1:11">
      <c r="A550" s="38"/>
      <c r="B550" s="38"/>
      <c r="C550" s="38"/>
      <c r="D550" s="79"/>
      <c r="E550" s="40"/>
      <c r="F550" s="38"/>
      <c r="G550" s="79"/>
      <c r="H550" s="39"/>
      <c r="I550" s="40"/>
    </row>
    <row r="551" spans="1:11" ht="24.75">
      <c r="A551" s="23" t="s">
        <v>3</v>
      </c>
      <c r="B551" s="24" t="s">
        <v>4</v>
      </c>
      <c r="C551" s="24" t="s">
        <v>5</v>
      </c>
      <c r="D551" s="25" t="s">
        <v>6</v>
      </c>
      <c r="E551" s="24"/>
      <c r="F551" s="24" t="s">
        <v>850</v>
      </c>
      <c r="G551" s="25" t="s">
        <v>851</v>
      </c>
      <c r="H551" s="25" t="s">
        <v>852</v>
      </c>
      <c r="I551" s="26" t="s">
        <v>12</v>
      </c>
    </row>
    <row r="552" spans="1:11" ht="22.5" customHeight="1">
      <c r="A552" s="27" t="s">
        <v>18</v>
      </c>
      <c r="B552" s="28" t="s">
        <v>23</v>
      </c>
      <c r="C552" s="28">
        <v>210050</v>
      </c>
      <c r="D552" s="29" t="s">
        <v>921</v>
      </c>
      <c r="E552" s="28"/>
      <c r="F552" s="28" t="s">
        <v>66</v>
      </c>
      <c r="G552" s="29">
        <v>1</v>
      </c>
      <c r="H552" s="29">
        <v>1874.73</v>
      </c>
      <c r="I552" s="30">
        <f>I553</f>
        <v>1874.73</v>
      </c>
    </row>
    <row r="553" spans="1:11">
      <c r="A553" s="31" t="s">
        <v>29</v>
      </c>
      <c r="B553" s="106" t="s">
        <v>1289</v>
      </c>
      <c r="C553" s="32">
        <v>210043</v>
      </c>
      <c r="D553" s="33" t="s">
        <v>921</v>
      </c>
      <c r="E553" s="32"/>
      <c r="F553" s="32" t="s">
        <v>66</v>
      </c>
      <c r="G553" s="33">
        <v>1</v>
      </c>
      <c r="H553" s="33">
        <v>1874.73</v>
      </c>
      <c r="I553" s="34">
        <v>1874.73</v>
      </c>
    </row>
    <row r="554" spans="1:11">
      <c r="A554" s="35"/>
      <c r="B554" s="2"/>
      <c r="C554" s="2"/>
      <c r="D554" s="6"/>
      <c r="E554" s="2"/>
      <c r="F554" s="2"/>
      <c r="G554" s="6"/>
      <c r="H554" s="6"/>
      <c r="I554" s="36"/>
    </row>
    <row r="555" spans="1:11">
      <c r="A555" s="37"/>
      <c r="B555" s="38"/>
      <c r="C555" s="38"/>
      <c r="D555" s="39" t="s">
        <v>856</v>
      </c>
      <c r="E555" s="40">
        <v>0</v>
      </c>
      <c r="F555" s="41" t="s">
        <v>857</v>
      </c>
      <c r="G555" s="42">
        <v>0</v>
      </c>
      <c r="H555" s="39" t="s">
        <v>858</v>
      </c>
      <c r="I555" s="43">
        <v>0</v>
      </c>
    </row>
    <row r="556" spans="1:11">
      <c r="A556" s="44"/>
      <c r="B556" s="45"/>
      <c r="C556" s="45"/>
      <c r="D556" s="46" t="s">
        <v>859</v>
      </c>
      <c r="E556" s="47">
        <f>I556-I553</f>
        <v>511.05000000000018</v>
      </c>
      <c r="F556" s="45"/>
      <c r="G556" s="48"/>
      <c r="H556" s="46" t="s">
        <v>860</v>
      </c>
      <c r="I556" s="49">
        <v>2385.7800000000002</v>
      </c>
    </row>
    <row r="557" spans="1:11">
      <c r="A557" s="38"/>
      <c r="B557" s="38"/>
      <c r="C557" s="38"/>
      <c r="D557" s="39"/>
      <c r="E557" s="40"/>
      <c r="F557" s="38"/>
      <c r="G557" s="79"/>
      <c r="H557" s="39"/>
      <c r="I557" s="40"/>
    </row>
    <row r="558" spans="1:11" ht="24.75">
      <c r="A558" s="122" t="s">
        <v>3</v>
      </c>
      <c r="B558" s="123" t="s">
        <v>4</v>
      </c>
      <c r="C558" s="123" t="s">
        <v>5</v>
      </c>
      <c r="D558" s="124" t="s">
        <v>6</v>
      </c>
      <c r="E558" s="124"/>
      <c r="F558" s="123" t="s">
        <v>850</v>
      </c>
      <c r="G558" s="124" t="s">
        <v>851</v>
      </c>
      <c r="H558" s="124" t="s">
        <v>852</v>
      </c>
      <c r="I558" s="125" t="s">
        <v>12</v>
      </c>
      <c r="J558" s="14"/>
      <c r="K558" s="14"/>
    </row>
    <row r="559" spans="1:11" ht="47.25">
      <c r="A559" s="126" t="s">
        <v>18</v>
      </c>
      <c r="B559" s="127" t="s">
        <v>23</v>
      </c>
      <c r="C559" s="127">
        <v>210053</v>
      </c>
      <c r="D559" s="128" t="s">
        <v>1106</v>
      </c>
      <c r="E559" s="128"/>
      <c r="F559" s="127" t="s">
        <v>66</v>
      </c>
      <c r="G559" s="128">
        <v>1</v>
      </c>
      <c r="H559" s="128">
        <v>2100.04</v>
      </c>
      <c r="I559" s="129">
        <v>2100.04</v>
      </c>
    </row>
    <row r="560" spans="1:11" ht="24.75">
      <c r="A560" s="105" t="s">
        <v>18</v>
      </c>
      <c r="B560" s="232" t="s">
        <v>1290</v>
      </c>
      <c r="C560" s="106" t="s">
        <v>1288</v>
      </c>
      <c r="D560" s="107" t="s">
        <v>1106</v>
      </c>
      <c r="E560" s="107"/>
      <c r="F560" s="106" t="s">
        <v>66</v>
      </c>
      <c r="G560" s="107">
        <v>1</v>
      </c>
      <c r="H560" s="107">
        <v>2100.04</v>
      </c>
      <c r="I560" s="108">
        <v>2100.04</v>
      </c>
      <c r="J560" s="60"/>
      <c r="K560" s="60"/>
    </row>
    <row r="561" spans="1:11" ht="30">
      <c r="A561" s="35"/>
      <c r="B561" s="232"/>
      <c r="C561" s="2"/>
      <c r="D561" s="130" t="s">
        <v>1291</v>
      </c>
      <c r="E561" s="6"/>
      <c r="F561" s="2"/>
      <c r="G561" s="2"/>
      <c r="H561" s="6"/>
      <c r="I561" s="109"/>
      <c r="J561" s="61"/>
      <c r="K561" s="61"/>
    </row>
    <row r="562" spans="1:11" ht="15.75">
      <c r="A562" s="110"/>
      <c r="B562" s="11"/>
      <c r="C562" s="11"/>
      <c r="D562" s="111" t="s">
        <v>856</v>
      </c>
      <c r="E562" s="112">
        <v>0</v>
      </c>
      <c r="F562" s="113" t="s">
        <v>857</v>
      </c>
      <c r="G562" s="114">
        <v>0</v>
      </c>
      <c r="H562" s="111" t="s">
        <v>858</v>
      </c>
      <c r="I562" s="115">
        <v>0</v>
      </c>
      <c r="J562" s="61"/>
      <c r="K562" s="61"/>
    </row>
    <row r="563" spans="1:11" ht="15.75">
      <c r="A563" s="116"/>
      <c r="B563" s="117"/>
      <c r="C563" s="117"/>
      <c r="D563" s="118" t="s">
        <v>859</v>
      </c>
      <c r="E563" s="119">
        <v>572.47</v>
      </c>
      <c r="F563" s="117"/>
      <c r="G563" s="120"/>
      <c r="H563" s="118" t="s">
        <v>860</v>
      </c>
      <c r="I563" s="121">
        <v>2672.51</v>
      </c>
      <c r="J563" s="61"/>
      <c r="K563" s="61"/>
    </row>
    <row r="564" spans="1:11">
      <c r="D564" s="12"/>
      <c r="G564" s="12"/>
      <c r="H564" s="12"/>
      <c r="I564" s="13"/>
    </row>
    <row r="565" spans="1:11" ht="24.75">
      <c r="A565" s="23" t="s">
        <v>3</v>
      </c>
      <c r="B565" s="24" t="s">
        <v>4</v>
      </c>
      <c r="C565" s="24" t="s">
        <v>5</v>
      </c>
      <c r="D565" s="25" t="s">
        <v>6</v>
      </c>
      <c r="E565" s="24"/>
      <c r="F565" s="24" t="s">
        <v>850</v>
      </c>
      <c r="G565" s="25" t="s">
        <v>851</v>
      </c>
      <c r="H565" s="25" t="s">
        <v>852</v>
      </c>
      <c r="I565" s="26" t="s">
        <v>12</v>
      </c>
    </row>
    <row r="566" spans="1:11" ht="50.1" customHeight="1">
      <c r="A566" s="27" t="s">
        <v>18</v>
      </c>
      <c r="B566" s="28" t="s">
        <v>23</v>
      </c>
      <c r="C566" s="28">
        <v>210044</v>
      </c>
      <c r="D566" s="29" t="s">
        <v>986</v>
      </c>
      <c r="E566" s="28"/>
      <c r="F566" s="28" t="s">
        <v>66</v>
      </c>
      <c r="G566" s="29">
        <v>1</v>
      </c>
      <c r="H566" s="29">
        <v>8.1</v>
      </c>
      <c r="I566" s="30">
        <f>I567+I568</f>
        <v>8.1</v>
      </c>
    </row>
    <row r="567" spans="1:11">
      <c r="A567" s="31" t="s">
        <v>29</v>
      </c>
      <c r="B567" s="32" t="s">
        <v>1289</v>
      </c>
      <c r="C567" s="32">
        <v>210042</v>
      </c>
      <c r="D567" s="33" t="s">
        <v>986</v>
      </c>
      <c r="E567" s="32"/>
      <c r="F567" s="32" t="s">
        <v>66</v>
      </c>
      <c r="G567" s="33">
        <v>1</v>
      </c>
      <c r="H567" s="33">
        <v>4.91</v>
      </c>
      <c r="I567" s="34">
        <v>4.91</v>
      </c>
    </row>
    <row r="568" spans="1:11">
      <c r="A568" s="31" t="s">
        <v>861</v>
      </c>
      <c r="B568" s="32" t="s">
        <v>19</v>
      </c>
      <c r="C568" s="32">
        <v>88242</v>
      </c>
      <c r="D568" s="33" t="s">
        <v>1306</v>
      </c>
      <c r="E568" s="32"/>
      <c r="F568" s="32" t="s">
        <v>31</v>
      </c>
      <c r="G568" s="33">
        <v>0.16700000000000001</v>
      </c>
      <c r="H568" s="33">
        <v>19.149999999999999</v>
      </c>
      <c r="I568" s="34">
        <v>3.19</v>
      </c>
    </row>
    <row r="569" spans="1:11">
      <c r="A569" s="35"/>
      <c r="B569" s="2"/>
      <c r="C569" s="2"/>
      <c r="D569" s="6"/>
      <c r="E569" s="2"/>
      <c r="F569" s="2"/>
      <c r="G569" s="6"/>
      <c r="H569" s="6"/>
      <c r="I569" s="36"/>
    </row>
    <row r="570" spans="1:11">
      <c r="A570" s="37"/>
      <c r="B570" s="38"/>
      <c r="C570" s="38"/>
      <c r="D570" s="39" t="s">
        <v>856</v>
      </c>
      <c r="E570" s="40">
        <v>1.238136795</v>
      </c>
      <c r="F570" s="41" t="s">
        <v>857</v>
      </c>
      <c r="G570" s="42">
        <v>1.03</v>
      </c>
      <c r="H570" s="39" t="s">
        <v>858</v>
      </c>
      <c r="I570" s="43">
        <v>2.27</v>
      </c>
    </row>
    <row r="571" spans="1:11">
      <c r="A571" s="44"/>
      <c r="B571" s="45"/>
      <c r="C571" s="45"/>
      <c r="D571" s="46" t="s">
        <v>859</v>
      </c>
      <c r="E571" s="47">
        <f>I571-I566</f>
        <v>2.2100000000000009</v>
      </c>
      <c r="F571" s="45"/>
      <c r="G571" s="48"/>
      <c r="H571" s="46" t="s">
        <v>860</v>
      </c>
      <c r="I571" s="49">
        <v>10.31</v>
      </c>
    </row>
    <row r="572" spans="1:11">
      <c r="D572" s="12"/>
      <c r="G572" s="12"/>
      <c r="H572" s="12"/>
      <c r="I572" s="13"/>
    </row>
    <row r="573" spans="1:11" ht="24.75">
      <c r="A573" s="23" t="s">
        <v>3</v>
      </c>
      <c r="B573" s="24" t="s">
        <v>4</v>
      </c>
      <c r="C573" s="24" t="s">
        <v>5</v>
      </c>
      <c r="D573" s="25" t="s">
        <v>6</v>
      </c>
      <c r="E573" s="24"/>
      <c r="F573" s="24" t="s">
        <v>850</v>
      </c>
      <c r="G573" s="25" t="s">
        <v>851</v>
      </c>
      <c r="H573" s="25" t="s">
        <v>852</v>
      </c>
      <c r="I573" s="26" t="s">
        <v>12</v>
      </c>
    </row>
    <row r="574" spans="1:11" ht="50.1" customHeight="1">
      <c r="A574" s="27" t="s">
        <v>18</v>
      </c>
      <c r="B574" s="28" t="s">
        <v>23</v>
      </c>
      <c r="C574" s="28">
        <v>160720</v>
      </c>
      <c r="D574" s="29" t="s">
        <v>974</v>
      </c>
      <c r="E574" s="28"/>
      <c r="F574" s="28" t="s">
        <v>66</v>
      </c>
      <c r="G574" s="29">
        <v>1</v>
      </c>
      <c r="H574" s="29">
        <v>133.83000000000001</v>
      </c>
      <c r="I574" s="30">
        <f>I575+I576+I577</f>
        <v>133.83000000000001</v>
      </c>
    </row>
    <row r="575" spans="1:11">
      <c r="A575" s="31" t="s">
        <v>29</v>
      </c>
      <c r="B575" s="32" t="s">
        <v>23</v>
      </c>
      <c r="C575" s="32">
        <v>110523</v>
      </c>
      <c r="D575" s="33" t="s">
        <v>974</v>
      </c>
      <c r="E575" s="32"/>
      <c r="F575" s="32" t="s">
        <v>66</v>
      </c>
      <c r="G575" s="33">
        <v>1</v>
      </c>
      <c r="H575" s="33">
        <v>127.84</v>
      </c>
      <c r="I575" s="34">
        <v>127.84</v>
      </c>
    </row>
    <row r="576" spans="1:11">
      <c r="A576" s="31" t="s">
        <v>861</v>
      </c>
      <c r="B576" s="32" t="s">
        <v>19</v>
      </c>
      <c r="C576" s="32">
        <v>88247</v>
      </c>
      <c r="D576" s="33" t="s">
        <v>908</v>
      </c>
      <c r="E576" s="32"/>
      <c r="F576" s="32" t="s">
        <v>31</v>
      </c>
      <c r="G576" s="33">
        <v>7.4800000000000005E-2</v>
      </c>
      <c r="H576" s="33">
        <v>21.54</v>
      </c>
      <c r="I576" s="34">
        <v>1.61</v>
      </c>
    </row>
    <row r="577" spans="1:9">
      <c r="A577" s="31" t="s">
        <v>861</v>
      </c>
      <c r="B577" s="32" t="s">
        <v>19</v>
      </c>
      <c r="C577" s="32">
        <v>88264</v>
      </c>
      <c r="D577" s="33" t="s">
        <v>909</v>
      </c>
      <c r="E577" s="32"/>
      <c r="F577" s="32" t="s">
        <v>31</v>
      </c>
      <c r="G577" s="33">
        <v>0.17949999999999999</v>
      </c>
      <c r="H577" s="33">
        <v>24.44</v>
      </c>
      <c r="I577" s="34">
        <v>4.38</v>
      </c>
    </row>
    <row r="578" spans="1:9">
      <c r="A578" s="35"/>
      <c r="B578" s="2"/>
      <c r="C578" s="2"/>
      <c r="D578" s="6"/>
      <c r="E578" s="2"/>
      <c r="F578" s="2"/>
      <c r="G578" s="6"/>
      <c r="H578" s="6"/>
      <c r="I578" s="36"/>
    </row>
    <row r="579" spans="1:9">
      <c r="A579" s="37"/>
      <c r="B579" s="38"/>
      <c r="C579" s="38"/>
      <c r="D579" s="39" t="s">
        <v>856</v>
      </c>
      <c r="E579" s="40">
        <v>2.4980909785000001</v>
      </c>
      <c r="F579" s="41" t="s">
        <v>857</v>
      </c>
      <c r="G579" s="42">
        <v>2.08</v>
      </c>
      <c r="H579" s="39" t="s">
        <v>858</v>
      </c>
      <c r="I579" s="43">
        <v>4.58</v>
      </c>
    </row>
    <row r="580" spans="1:9">
      <c r="A580" s="44"/>
      <c r="B580" s="45"/>
      <c r="C580" s="45"/>
      <c r="D580" s="46" t="s">
        <v>859</v>
      </c>
      <c r="E580" s="47">
        <f>I580-I574</f>
        <v>36.47999999999999</v>
      </c>
      <c r="F580" s="45"/>
      <c r="G580" s="48"/>
      <c r="H580" s="46" t="s">
        <v>860</v>
      </c>
      <c r="I580" s="49">
        <v>170.31</v>
      </c>
    </row>
    <row r="581" spans="1:9">
      <c r="D581" s="12"/>
      <c r="G581" s="12"/>
      <c r="H581" s="12"/>
      <c r="I581" s="13"/>
    </row>
    <row r="582" spans="1:9" ht="24.75">
      <c r="A582" s="23" t="s">
        <v>3</v>
      </c>
      <c r="B582" s="24" t="s">
        <v>4</v>
      </c>
      <c r="C582" s="24" t="s">
        <v>5</v>
      </c>
      <c r="D582" s="25" t="s">
        <v>6</v>
      </c>
      <c r="E582" s="24"/>
      <c r="F582" s="24" t="s">
        <v>850</v>
      </c>
      <c r="G582" s="25" t="s">
        <v>851</v>
      </c>
      <c r="H582" s="25" t="s">
        <v>852</v>
      </c>
      <c r="I582" s="26" t="s">
        <v>12</v>
      </c>
    </row>
    <row r="583" spans="1:9" ht="50.1" customHeight="1">
      <c r="A583" s="27" t="s">
        <v>18</v>
      </c>
      <c r="B583" s="28" t="s">
        <v>23</v>
      </c>
      <c r="C583" s="28">
        <v>210048</v>
      </c>
      <c r="D583" s="29" t="s">
        <v>1019</v>
      </c>
      <c r="E583" s="28"/>
      <c r="F583" s="28" t="s">
        <v>66</v>
      </c>
      <c r="G583" s="29">
        <v>1</v>
      </c>
      <c r="H583" s="29">
        <v>2507.64</v>
      </c>
      <c r="I583" s="30">
        <v>2507.64</v>
      </c>
    </row>
    <row r="584" spans="1:9">
      <c r="A584" s="31" t="s">
        <v>861</v>
      </c>
      <c r="B584" s="32" t="s">
        <v>19</v>
      </c>
      <c r="C584" s="32">
        <v>88309</v>
      </c>
      <c r="D584" s="33" t="s">
        <v>863</v>
      </c>
      <c r="E584" s="32"/>
      <c r="F584" s="32" t="s">
        <v>31</v>
      </c>
      <c r="G584" s="33">
        <v>1.91</v>
      </c>
      <c r="H584" s="33">
        <v>23</v>
      </c>
      <c r="I584" s="34">
        <v>43.93</v>
      </c>
    </row>
    <row r="585" spans="1:9">
      <c r="A585" s="31" t="s">
        <v>861</v>
      </c>
      <c r="B585" s="32" t="s">
        <v>19</v>
      </c>
      <c r="C585" s="32">
        <v>88316</v>
      </c>
      <c r="D585" s="33" t="s">
        <v>864</v>
      </c>
      <c r="E585" s="32"/>
      <c r="F585" s="32" t="s">
        <v>31</v>
      </c>
      <c r="G585" s="33">
        <v>0.95</v>
      </c>
      <c r="H585" s="33">
        <v>19.09</v>
      </c>
      <c r="I585" s="34">
        <v>18.13</v>
      </c>
    </row>
    <row r="586" spans="1:9" ht="24.75">
      <c r="A586" s="31" t="s">
        <v>29</v>
      </c>
      <c r="B586" s="32" t="s">
        <v>19</v>
      </c>
      <c r="C586" s="32">
        <v>36888</v>
      </c>
      <c r="D586" s="33" t="s">
        <v>867</v>
      </c>
      <c r="E586" s="32"/>
      <c r="F586" s="32" t="s">
        <v>25</v>
      </c>
      <c r="G586" s="33">
        <v>11.7</v>
      </c>
      <c r="H586" s="33">
        <v>33.51</v>
      </c>
      <c r="I586" s="34">
        <v>392.06</v>
      </c>
    </row>
    <row r="587" spans="1:9">
      <c r="A587" s="31" t="s">
        <v>29</v>
      </c>
      <c r="B587" s="32" t="s">
        <v>829</v>
      </c>
      <c r="C587" s="32">
        <v>632</v>
      </c>
      <c r="D587" s="33" t="s">
        <v>869</v>
      </c>
      <c r="E587" s="32"/>
      <c r="F587" s="32" t="s">
        <v>870</v>
      </c>
      <c r="G587" s="33">
        <v>3.4649999999999999</v>
      </c>
      <c r="H587" s="33">
        <v>540</v>
      </c>
      <c r="I587" s="34">
        <v>1871.1</v>
      </c>
    </row>
    <row r="588" spans="1:9" ht="24.75" customHeight="1">
      <c r="A588" s="31" t="s">
        <v>861</v>
      </c>
      <c r="B588" s="32" t="s">
        <v>19</v>
      </c>
      <c r="C588" s="32">
        <v>90830</v>
      </c>
      <c r="D588" s="33" t="s">
        <v>868</v>
      </c>
      <c r="E588" s="32"/>
      <c r="F588" s="32" t="s">
        <v>66</v>
      </c>
      <c r="G588" s="33">
        <v>1</v>
      </c>
      <c r="H588" s="33">
        <v>182.42</v>
      </c>
      <c r="I588" s="34">
        <v>182.42</v>
      </c>
    </row>
    <row r="589" spans="1:9">
      <c r="A589" s="35"/>
      <c r="B589" s="2"/>
      <c r="C589" s="2"/>
      <c r="D589" s="6"/>
      <c r="E589" s="2"/>
      <c r="F589" s="2"/>
      <c r="G589" s="6"/>
      <c r="H589" s="6"/>
      <c r="I589" s="36"/>
    </row>
    <row r="590" spans="1:9">
      <c r="A590" s="37"/>
      <c r="B590" s="38"/>
      <c r="C590" s="38"/>
      <c r="D590" s="39" t="s">
        <v>856</v>
      </c>
      <c r="E590" s="40">
        <v>38.016799389100001</v>
      </c>
      <c r="F590" s="41" t="s">
        <v>857</v>
      </c>
      <c r="G590" s="42">
        <v>31.68</v>
      </c>
      <c r="H590" s="39" t="s">
        <v>858</v>
      </c>
      <c r="I590" s="43">
        <v>69.7</v>
      </c>
    </row>
    <row r="591" spans="1:9">
      <c r="A591" s="44"/>
      <c r="B591" s="45"/>
      <c r="C591" s="45"/>
      <c r="D591" s="46" t="s">
        <v>859</v>
      </c>
      <c r="E591" s="47">
        <v>683.58</v>
      </c>
      <c r="F591" s="45"/>
      <c r="G591" s="48"/>
      <c r="H591" s="46" t="s">
        <v>860</v>
      </c>
      <c r="I591" s="49">
        <v>3191.22</v>
      </c>
    </row>
    <row r="592" spans="1:9">
      <c r="D592" s="12"/>
      <c r="G592" s="12"/>
      <c r="H592" s="12"/>
      <c r="I592" s="13"/>
    </row>
    <row r="593" spans="1:9">
      <c r="D593" s="12"/>
      <c r="G593" s="12"/>
      <c r="H593" s="12"/>
      <c r="I593" s="13"/>
    </row>
    <row r="594" spans="1:9" ht="15.75">
      <c r="A594" t="s">
        <v>834</v>
      </c>
      <c r="E594" s="12"/>
      <c r="H594" s="13"/>
      <c r="I594" s="14"/>
    </row>
    <row r="595" spans="1:9">
      <c r="D595" s="12"/>
      <c r="G595" s="12"/>
      <c r="H595" s="12"/>
      <c r="I595" s="13"/>
    </row>
    <row r="596" spans="1:9" ht="15.75">
      <c r="A596" s="219" t="s">
        <v>830</v>
      </c>
      <c r="B596" s="219"/>
      <c r="C596" s="219"/>
      <c r="D596" s="219"/>
      <c r="E596" s="219"/>
      <c r="F596" s="219"/>
      <c r="G596" s="219"/>
      <c r="H596" s="219"/>
      <c r="I596" s="219"/>
    </row>
    <row r="597" spans="1:9" ht="15.75">
      <c r="A597" s="210" t="s">
        <v>831</v>
      </c>
      <c r="B597" s="210"/>
      <c r="C597" s="210"/>
      <c r="D597" s="210"/>
      <c r="E597" s="210"/>
      <c r="F597" s="210"/>
      <c r="G597" s="210"/>
      <c r="H597" s="210"/>
      <c r="I597" s="210"/>
    </row>
    <row r="598" spans="1:9" ht="15.75">
      <c r="A598" s="210" t="s">
        <v>832</v>
      </c>
      <c r="B598" s="210"/>
      <c r="C598" s="210"/>
      <c r="D598" s="210"/>
      <c r="E598" s="210"/>
      <c r="F598" s="210"/>
      <c r="G598" s="210"/>
      <c r="H598" s="210"/>
      <c r="I598" s="210"/>
    </row>
    <row r="599" spans="1:9" ht="15.75">
      <c r="A599" s="210" t="s">
        <v>833</v>
      </c>
      <c r="B599" s="210"/>
      <c r="C599" s="210"/>
      <c r="D599" s="210"/>
      <c r="E599" s="210"/>
      <c r="F599" s="210"/>
      <c r="G599" s="210"/>
      <c r="H599" s="210"/>
      <c r="I599" s="210"/>
    </row>
  </sheetData>
  <mergeCells count="9">
    <mergeCell ref="A596:I596"/>
    <mergeCell ref="A597:I597"/>
    <mergeCell ref="A598:I598"/>
    <mergeCell ref="A599:I599"/>
    <mergeCell ref="A1:K1"/>
    <mergeCell ref="A3:I3"/>
    <mergeCell ref="A2:I2"/>
    <mergeCell ref="A5:B5"/>
    <mergeCell ref="B560:B561"/>
  </mergeCells>
  <pageMargins left="0.31496062992125984" right="0.31496062992125984" top="0.78740157480314965" bottom="0.78740157480314965" header="0.31496062992125984" footer="0.31496062992125984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87"/>
  <sheetViews>
    <sheetView topLeftCell="A252" workbookViewId="0">
      <selection activeCell="L284" sqref="L284"/>
    </sheetView>
  </sheetViews>
  <sheetFormatPr defaultRowHeight="15"/>
  <cols>
    <col min="1" max="1" width="7.140625" style="172" customWidth="1"/>
    <col min="2" max="2" width="70" style="172" customWidth="1"/>
    <col min="3" max="3" width="20" style="172" customWidth="1"/>
    <col min="4" max="9" width="15" style="172" customWidth="1"/>
    <col min="10" max="10" width="10.140625" style="172" bestFit="1" customWidth="1"/>
    <col min="11" max="16384" width="9.140625" style="172"/>
  </cols>
  <sheetData>
    <row r="1" spans="1:10" s="2" customFormat="1" ht="17.100000000000001" customHeight="1">
      <c r="A1" s="211" t="s">
        <v>826</v>
      </c>
      <c r="B1" s="212"/>
      <c r="C1" s="212"/>
      <c r="D1" s="212"/>
      <c r="E1" s="212"/>
      <c r="F1" s="212"/>
      <c r="G1" s="212"/>
      <c r="H1" s="212"/>
      <c r="I1" s="213"/>
    </row>
    <row r="2" spans="1:10" s="2" customFormat="1" ht="17.100000000000001" customHeight="1">
      <c r="A2" s="214" t="s">
        <v>827</v>
      </c>
      <c r="B2" s="215"/>
      <c r="C2" s="215"/>
      <c r="D2" s="215"/>
      <c r="E2" s="215"/>
      <c r="F2" s="215"/>
      <c r="G2" s="215"/>
      <c r="H2" s="215"/>
      <c r="I2" s="216"/>
    </row>
    <row r="3" spans="1:10" s="2" customFormat="1" ht="60" customHeight="1">
      <c r="A3" s="217" t="s">
        <v>1336</v>
      </c>
      <c r="B3" s="247"/>
      <c r="C3" s="247"/>
      <c r="D3" s="220" t="s">
        <v>1285</v>
      </c>
      <c r="E3" s="220"/>
      <c r="F3" s="220"/>
      <c r="G3" s="220"/>
      <c r="H3" s="220"/>
      <c r="I3" s="56"/>
    </row>
    <row r="4" spans="1:10" s="2" customFormat="1" ht="17.100000000000001" customHeight="1">
      <c r="A4" s="248"/>
      <c r="B4" s="247"/>
      <c r="C4" s="247"/>
      <c r="D4" s="1"/>
      <c r="E4" s="3"/>
      <c r="F4" s="1"/>
      <c r="G4" s="1"/>
      <c r="H4" s="1"/>
      <c r="I4" s="56"/>
    </row>
    <row r="5" spans="1:10" s="2" customFormat="1" ht="20.100000000000001" customHeight="1">
      <c r="A5" s="62"/>
      <c r="B5" s="1"/>
      <c r="C5" s="1"/>
      <c r="D5" s="1"/>
      <c r="E5" s="5" t="s">
        <v>1</v>
      </c>
      <c r="F5" s="1"/>
      <c r="G5" s="1"/>
      <c r="H5" s="1"/>
      <c r="I5" s="56"/>
    </row>
    <row r="6" spans="1:10" s="2" customFormat="1" ht="17.25">
      <c r="A6" s="55"/>
      <c r="B6" s="1"/>
      <c r="C6" s="1"/>
      <c r="D6" s="1"/>
      <c r="E6" s="1"/>
      <c r="F6" s="1"/>
      <c r="G6" s="1"/>
      <c r="H6" s="1"/>
      <c r="I6" s="201" t="s">
        <v>828</v>
      </c>
    </row>
    <row r="7" spans="1:10" s="2" customFormat="1" ht="8.1" customHeight="1">
      <c r="A7" s="57"/>
      <c r="B7" s="58"/>
      <c r="C7" s="58"/>
      <c r="D7" s="58"/>
      <c r="E7" s="58"/>
      <c r="F7" s="58"/>
      <c r="G7" s="58"/>
      <c r="H7" s="58"/>
      <c r="I7" s="59"/>
    </row>
    <row r="8" spans="1:10" ht="8.1" customHeight="1">
      <c r="A8" s="171"/>
      <c r="B8" s="171"/>
      <c r="C8" s="171"/>
      <c r="D8" s="171"/>
      <c r="E8" s="171"/>
      <c r="F8" s="171"/>
      <c r="G8" s="171"/>
      <c r="H8" s="171"/>
      <c r="I8" s="171"/>
    </row>
    <row r="9" spans="1:10" ht="20.100000000000001" customHeight="1">
      <c r="A9" s="180" t="s">
        <v>2</v>
      </c>
      <c r="B9" s="180" t="s">
        <v>6</v>
      </c>
      <c r="C9" s="184" t="s">
        <v>12</v>
      </c>
      <c r="D9" s="184" t="s">
        <v>1310</v>
      </c>
      <c r="E9" s="184" t="s">
        <v>1311</v>
      </c>
      <c r="F9" s="184" t="s">
        <v>1312</v>
      </c>
      <c r="G9" s="184" t="s">
        <v>1313</v>
      </c>
      <c r="H9" s="184" t="s">
        <v>1314</v>
      </c>
      <c r="I9" s="184" t="s">
        <v>1315</v>
      </c>
    </row>
    <row r="10" spans="1:10" ht="15.4" customHeight="1">
      <c r="A10" s="241" t="s">
        <v>13</v>
      </c>
      <c r="B10" s="242" t="s">
        <v>14</v>
      </c>
      <c r="C10" s="192">
        <v>1</v>
      </c>
      <c r="D10" s="185" t="s">
        <v>1335</v>
      </c>
      <c r="E10" s="185" t="s">
        <v>1335</v>
      </c>
      <c r="F10" s="185" t="s">
        <v>1335</v>
      </c>
      <c r="G10" s="185" t="s">
        <v>1335</v>
      </c>
      <c r="H10" s="185" t="s">
        <v>1335</v>
      </c>
      <c r="I10" s="185" t="s">
        <v>1335</v>
      </c>
    </row>
    <row r="11" spans="1:10" ht="15.4" customHeight="1">
      <c r="A11" s="241"/>
      <c r="B11" s="242"/>
      <c r="C11" s="183">
        <f>Orçamento!K9</f>
        <v>105854.41620000001</v>
      </c>
      <c r="D11" s="183">
        <f>D13+D15</f>
        <v>18711.477600000002</v>
      </c>
      <c r="E11" s="183">
        <f>E15+E17+E21+E23+E25</f>
        <v>22977.261799999997</v>
      </c>
      <c r="F11" s="183">
        <f>F15+F17+F19+F23+F25</f>
        <v>56559.139400000007</v>
      </c>
      <c r="G11" s="183">
        <f>G27+G29+G31</f>
        <v>7606.5374000000002</v>
      </c>
      <c r="H11" s="183"/>
      <c r="I11" s="185"/>
      <c r="J11" s="177"/>
    </row>
    <row r="12" spans="1:10" ht="15.4" customHeight="1">
      <c r="A12" s="243" t="s">
        <v>15</v>
      </c>
      <c r="B12" s="244" t="s">
        <v>16</v>
      </c>
      <c r="C12" s="188">
        <v>1</v>
      </c>
      <c r="D12" s="188">
        <v>1</v>
      </c>
      <c r="E12" s="186" t="s">
        <v>1335</v>
      </c>
      <c r="F12" s="186" t="s">
        <v>1335</v>
      </c>
      <c r="G12" s="186" t="s">
        <v>1335</v>
      </c>
      <c r="H12" s="186" t="s">
        <v>1335</v>
      </c>
      <c r="I12" s="186" t="s">
        <v>1335</v>
      </c>
      <c r="J12" s="177"/>
    </row>
    <row r="13" spans="1:10" ht="15.4" customHeight="1">
      <c r="A13" s="243"/>
      <c r="B13" s="244"/>
      <c r="C13" s="181">
        <f>Orçamento!K10</f>
        <v>17480.296400000003</v>
      </c>
      <c r="D13" s="181">
        <f>C13</f>
        <v>17480.296400000003</v>
      </c>
      <c r="E13" s="186"/>
      <c r="F13" s="186"/>
      <c r="G13" s="186"/>
      <c r="H13" s="186"/>
      <c r="I13" s="186"/>
      <c r="J13" s="177"/>
    </row>
    <row r="14" spans="1:10" ht="15.4" customHeight="1">
      <c r="A14" s="243" t="s">
        <v>34</v>
      </c>
      <c r="B14" s="244" t="s">
        <v>35</v>
      </c>
      <c r="C14" s="188">
        <v>1</v>
      </c>
      <c r="D14" s="188">
        <v>0.4</v>
      </c>
      <c r="E14" s="188">
        <v>0.3</v>
      </c>
      <c r="F14" s="189">
        <v>0.3</v>
      </c>
      <c r="G14" s="186" t="s">
        <v>1335</v>
      </c>
      <c r="H14" s="186" t="s">
        <v>1335</v>
      </c>
      <c r="I14" s="186" t="s">
        <v>1335</v>
      </c>
      <c r="J14" s="177"/>
    </row>
    <row r="15" spans="1:10" ht="15.4" customHeight="1">
      <c r="A15" s="243"/>
      <c r="B15" s="244"/>
      <c r="C15" s="181">
        <f>Orçamento!K16</f>
        <v>3077.9211999999998</v>
      </c>
      <c r="D15" s="181">
        <f>C15-E15-F15</f>
        <v>1231.1812</v>
      </c>
      <c r="E15" s="181">
        <v>923.37</v>
      </c>
      <c r="F15" s="186">
        <v>923.37</v>
      </c>
      <c r="G15" s="186"/>
      <c r="H15" s="186"/>
      <c r="I15" s="186"/>
      <c r="J15" s="177"/>
    </row>
    <row r="16" spans="1:10" ht="15.4" customHeight="1">
      <c r="A16" s="243" t="s">
        <v>62</v>
      </c>
      <c r="B16" s="244" t="s">
        <v>63</v>
      </c>
      <c r="C16" s="188">
        <v>1</v>
      </c>
      <c r="D16" s="186" t="s">
        <v>1335</v>
      </c>
      <c r="E16" s="188">
        <v>0.5</v>
      </c>
      <c r="F16" s="188">
        <v>0.5</v>
      </c>
      <c r="G16" s="186" t="s">
        <v>1335</v>
      </c>
      <c r="H16" s="186" t="s">
        <v>1335</v>
      </c>
      <c r="I16" s="186" t="s">
        <v>1335</v>
      </c>
      <c r="J16" s="177"/>
    </row>
    <row r="17" spans="1:10" ht="15.4" customHeight="1">
      <c r="A17" s="243"/>
      <c r="B17" s="244"/>
      <c r="C17" s="181">
        <f>Orçamento!K28</f>
        <v>35347.839999999997</v>
      </c>
      <c r="D17" s="186"/>
      <c r="E17" s="181">
        <v>17673.919999999998</v>
      </c>
      <c r="F17" s="181">
        <f>C17-E17</f>
        <v>17673.919999999998</v>
      </c>
      <c r="G17" s="181"/>
      <c r="H17" s="186"/>
      <c r="I17" s="186"/>
      <c r="J17" s="177"/>
    </row>
    <row r="18" spans="1:10" ht="15.4" customHeight="1">
      <c r="A18" s="243" t="s">
        <v>67</v>
      </c>
      <c r="B18" s="244" t="s">
        <v>68</v>
      </c>
      <c r="C18" s="188">
        <v>1</v>
      </c>
      <c r="D18" s="186" t="s">
        <v>1335</v>
      </c>
      <c r="E18" s="186" t="s">
        <v>1335</v>
      </c>
      <c r="F18" s="188">
        <v>1</v>
      </c>
      <c r="G18" s="186" t="s">
        <v>1335</v>
      </c>
      <c r="H18" s="186" t="s">
        <v>1335</v>
      </c>
      <c r="I18" s="186" t="s">
        <v>1335</v>
      </c>
      <c r="J18" s="177"/>
    </row>
    <row r="19" spans="1:10" ht="15.4" customHeight="1">
      <c r="A19" s="243"/>
      <c r="B19" s="244"/>
      <c r="C19" s="181">
        <f>Orçamento!K30</f>
        <v>36680.374600000003</v>
      </c>
      <c r="D19" s="186"/>
      <c r="E19" s="186"/>
      <c r="F19" s="181">
        <f>C19</f>
        <v>36680.374600000003</v>
      </c>
      <c r="G19" s="186"/>
      <c r="H19" s="186"/>
      <c r="I19" s="186"/>
      <c r="J19" s="177"/>
    </row>
    <row r="20" spans="1:10" ht="15.4" customHeight="1">
      <c r="A20" s="243" t="s">
        <v>78</v>
      </c>
      <c r="B20" s="244" t="s">
        <v>79</v>
      </c>
      <c r="C20" s="188">
        <v>1</v>
      </c>
      <c r="D20" s="186" t="s">
        <v>1335</v>
      </c>
      <c r="E20" s="188">
        <v>1</v>
      </c>
      <c r="F20" s="186" t="s">
        <v>1335</v>
      </c>
      <c r="G20" s="186" t="s">
        <v>1335</v>
      </c>
      <c r="H20" s="186" t="s">
        <v>1335</v>
      </c>
      <c r="I20" s="186" t="s">
        <v>1335</v>
      </c>
      <c r="J20" s="177"/>
    </row>
    <row r="21" spans="1:10" ht="15.4" customHeight="1">
      <c r="A21" s="243"/>
      <c r="B21" s="244"/>
      <c r="C21" s="181">
        <f>Orçamento!K36</f>
        <v>3314.4416000000001</v>
      </c>
      <c r="D21" s="186"/>
      <c r="E21" s="181">
        <f>C21</f>
        <v>3314.4416000000001</v>
      </c>
      <c r="F21" s="186"/>
      <c r="G21" s="186"/>
      <c r="H21" s="186"/>
      <c r="I21" s="186"/>
      <c r="J21" s="177"/>
    </row>
    <row r="22" spans="1:10" ht="15.4" customHeight="1">
      <c r="A22" s="243" t="s">
        <v>82</v>
      </c>
      <c r="B22" s="244" t="s">
        <v>83</v>
      </c>
      <c r="C22" s="188">
        <v>1</v>
      </c>
      <c r="D22" s="186" t="s">
        <v>1335</v>
      </c>
      <c r="E22" s="188">
        <v>0.4</v>
      </c>
      <c r="F22" s="188">
        <v>0.6</v>
      </c>
      <c r="G22" s="186" t="s">
        <v>1335</v>
      </c>
      <c r="H22" s="186" t="s">
        <v>1335</v>
      </c>
      <c r="I22" s="186" t="s">
        <v>1335</v>
      </c>
      <c r="J22" s="177"/>
    </row>
    <row r="23" spans="1:10" ht="15.4" customHeight="1">
      <c r="A23" s="243"/>
      <c r="B23" s="244"/>
      <c r="C23" s="181">
        <f>Orçamento!K39</f>
        <v>1079.6448</v>
      </c>
      <c r="D23" s="186"/>
      <c r="E23" s="181">
        <v>431.85</v>
      </c>
      <c r="F23" s="181">
        <f>C23-E23</f>
        <v>647.79480000000001</v>
      </c>
      <c r="G23" s="186"/>
      <c r="H23" s="186"/>
      <c r="I23" s="186"/>
      <c r="J23" s="177"/>
    </row>
    <row r="24" spans="1:10" ht="15.4" customHeight="1">
      <c r="A24" s="243" t="s">
        <v>87</v>
      </c>
      <c r="B24" s="244" t="s">
        <v>88</v>
      </c>
      <c r="C24" s="188">
        <v>1</v>
      </c>
      <c r="D24" s="186" t="s">
        <v>1335</v>
      </c>
      <c r="E24" s="188">
        <v>0.5</v>
      </c>
      <c r="F24" s="188">
        <v>0.5</v>
      </c>
      <c r="G24" s="186" t="s">
        <v>1335</v>
      </c>
      <c r="H24" s="186" t="s">
        <v>1335</v>
      </c>
      <c r="I24" s="186" t="s">
        <v>1335</v>
      </c>
      <c r="J24" s="177"/>
    </row>
    <row r="25" spans="1:10" ht="15.4" customHeight="1">
      <c r="A25" s="243"/>
      <c r="B25" s="244"/>
      <c r="C25" s="181">
        <f>Orçamento!K42</f>
        <v>1267.3602000000001</v>
      </c>
      <c r="D25" s="186"/>
      <c r="E25" s="181">
        <f>C25-F25</f>
        <v>633.68020000000013</v>
      </c>
      <c r="F25" s="186">
        <v>633.67999999999995</v>
      </c>
      <c r="G25" s="186"/>
      <c r="H25" s="186"/>
      <c r="I25" s="186"/>
      <c r="J25" s="177"/>
    </row>
    <row r="26" spans="1:10" ht="15.4" customHeight="1">
      <c r="A26" s="243" t="s">
        <v>95</v>
      </c>
      <c r="B26" s="244" t="s">
        <v>96</v>
      </c>
      <c r="C26" s="188">
        <v>1</v>
      </c>
      <c r="D26" s="186" t="s">
        <v>1335</v>
      </c>
      <c r="E26" s="186" t="s">
        <v>1335</v>
      </c>
      <c r="F26" s="186" t="s">
        <v>1335</v>
      </c>
      <c r="G26" s="188">
        <v>1</v>
      </c>
      <c r="H26" s="186" t="s">
        <v>1335</v>
      </c>
      <c r="I26" s="186" t="s">
        <v>1335</v>
      </c>
      <c r="J26" s="177"/>
    </row>
    <row r="27" spans="1:10" ht="15.4" customHeight="1">
      <c r="A27" s="243"/>
      <c r="B27" s="244"/>
      <c r="C27" s="181">
        <f>Orçamento!K46</f>
        <v>5575.9674000000005</v>
      </c>
      <c r="D27" s="186"/>
      <c r="E27" s="186"/>
      <c r="F27" s="186"/>
      <c r="G27" s="181">
        <f>C27</f>
        <v>5575.9674000000005</v>
      </c>
      <c r="H27" s="186"/>
      <c r="I27" s="186"/>
      <c r="J27" s="177"/>
    </row>
    <row r="28" spans="1:10" ht="15.4" customHeight="1">
      <c r="A28" s="243" t="s">
        <v>105</v>
      </c>
      <c r="B28" s="245" t="s">
        <v>1307</v>
      </c>
      <c r="C28" s="188">
        <v>1</v>
      </c>
      <c r="D28" s="186" t="s">
        <v>1335</v>
      </c>
      <c r="E28" s="186" t="s">
        <v>1335</v>
      </c>
      <c r="F28" s="186" t="s">
        <v>1335</v>
      </c>
      <c r="G28" s="188">
        <v>1</v>
      </c>
      <c r="H28" s="186" t="s">
        <v>1335</v>
      </c>
      <c r="I28" s="186" t="s">
        <v>1335</v>
      </c>
      <c r="J28" s="177"/>
    </row>
    <row r="29" spans="1:10" ht="15.4" customHeight="1">
      <c r="A29" s="243"/>
      <c r="B29" s="244"/>
      <c r="C29" s="181">
        <f>Orçamento!K51</f>
        <v>1915.07</v>
      </c>
      <c r="D29" s="186"/>
      <c r="E29" s="186"/>
      <c r="F29" s="186"/>
      <c r="G29" s="181">
        <f>C29</f>
        <v>1915.07</v>
      </c>
      <c r="H29" s="186"/>
      <c r="I29" s="186"/>
      <c r="J29" s="177"/>
    </row>
    <row r="30" spans="1:10" ht="15.4" customHeight="1">
      <c r="A30" s="243" t="s">
        <v>119</v>
      </c>
      <c r="B30" s="244" t="s">
        <v>120</v>
      </c>
      <c r="C30" s="188">
        <v>1</v>
      </c>
      <c r="D30" s="186" t="s">
        <v>1335</v>
      </c>
      <c r="E30" s="186" t="s">
        <v>1335</v>
      </c>
      <c r="F30" s="186" t="s">
        <v>1335</v>
      </c>
      <c r="G30" s="188">
        <v>1</v>
      </c>
      <c r="H30" s="186" t="s">
        <v>1335</v>
      </c>
      <c r="I30" s="186" t="s">
        <v>1335</v>
      </c>
      <c r="J30" s="177"/>
    </row>
    <row r="31" spans="1:10" ht="15.4" customHeight="1">
      <c r="A31" s="243"/>
      <c r="B31" s="244"/>
      <c r="C31" s="181">
        <f>Orçamento!K57</f>
        <v>115.5</v>
      </c>
      <c r="D31" s="186"/>
      <c r="E31" s="186"/>
      <c r="F31" s="186"/>
      <c r="G31" s="181">
        <f>C31</f>
        <v>115.5</v>
      </c>
      <c r="H31" s="186"/>
      <c r="I31" s="186"/>
      <c r="J31" s="177"/>
    </row>
    <row r="32" spans="1:10" ht="15.4" customHeight="1">
      <c r="A32" s="241" t="s">
        <v>122</v>
      </c>
      <c r="B32" s="242" t="s">
        <v>123</v>
      </c>
      <c r="C32" s="191">
        <v>1</v>
      </c>
      <c r="D32" s="185" t="s">
        <v>1335</v>
      </c>
      <c r="E32" s="185" t="s">
        <v>1335</v>
      </c>
      <c r="F32" s="185" t="s">
        <v>1335</v>
      </c>
      <c r="G32" s="185" t="s">
        <v>1335</v>
      </c>
      <c r="H32" s="185" t="s">
        <v>1335</v>
      </c>
      <c r="I32" s="185" t="s">
        <v>1335</v>
      </c>
      <c r="J32" s="177"/>
    </row>
    <row r="33" spans="1:10" ht="15.4" customHeight="1">
      <c r="A33" s="241"/>
      <c r="B33" s="242"/>
      <c r="C33" s="183">
        <f>Orçamento!K59</f>
        <v>76648.920299999998</v>
      </c>
      <c r="D33" s="183">
        <f>D35+D37</f>
        <v>15120.48</v>
      </c>
      <c r="E33" s="183">
        <f>E37+E39+E41+E43</f>
        <v>22177.149999999998</v>
      </c>
      <c r="F33" s="183">
        <f>F37+F39+F41+F43+F45+F47</f>
        <v>30551.772100000006</v>
      </c>
      <c r="G33" s="183">
        <f>G49+G51+G53</f>
        <v>8799.514799999999</v>
      </c>
      <c r="H33" s="183"/>
      <c r="I33" s="183"/>
      <c r="J33" s="177"/>
    </row>
    <row r="34" spans="1:10" ht="15.4" customHeight="1">
      <c r="A34" s="243" t="s">
        <v>124</v>
      </c>
      <c r="B34" s="244" t="s">
        <v>16</v>
      </c>
      <c r="C34" s="188">
        <v>1</v>
      </c>
      <c r="D34" s="188">
        <v>1</v>
      </c>
      <c r="E34" s="186" t="s">
        <v>1335</v>
      </c>
      <c r="F34" s="186" t="s">
        <v>1335</v>
      </c>
      <c r="G34" s="186" t="s">
        <v>1335</v>
      </c>
      <c r="H34" s="186" t="s">
        <v>1335</v>
      </c>
      <c r="I34" s="186" t="s">
        <v>1335</v>
      </c>
      <c r="J34" s="177"/>
    </row>
    <row r="35" spans="1:10" ht="15.4" customHeight="1">
      <c r="A35" s="243"/>
      <c r="B35" s="244"/>
      <c r="C35" s="181">
        <f>Orçamento!K60</f>
        <v>14251.34</v>
      </c>
      <c r="D35" s="181">
        <f>C35</f>
        <v>14251.34</v>
      </c>
      <c r="E35" s="186"/>
      <c r="F35" s="186"/>
      <c r="G35" s="186"/>
      <c r="H35" s="186"/>
      <c r="I35" s="186"/>
      <c r="J35" s="177"/>
    </row>
    <row r="36" spans="1:10" ht="15.4" customHeight="1">
      <c r="A36" s="243" t="s">
        <v>129</v>
      </c>
      <c r="B36" s="244" t="s">
        <v>35</v>
      </c>
      <c r="C36" s="188">
        <v>1</v>
      </c>
      <c r="D36" s="188">
        <v>0.4</v>
      </c>
      <c r="E36" s="188">
        <v>0.4</v>
      </c>
      <c r="F36" s="188">
        <v>0.2</v>
      </c>
      <c r="G36" s="186" t="s">
        <v>1335</v>
      </c>
      <c r="H36" s="186" t="s">
        <v>1335</v>
      </c>
      <c r="I36" s="186" t="s">
        <v>1335</v>
      </c>
      <c r="J36" s="177"/>
    </row>
    <row r="37" spans="1:10" ht="15.4" customHeight="1">
      <c r="A37" s="243"/>
      <c r="B37" s="244"/>
      <c r="C37" s="181">
        <f>Orçamento!K65</f>
        <v>2172.8631000000005</v>
      </c>
      <c r="D37" s="186">
        <v>869.14</v>
      </c>
      <c r="E37" s="186">
        <v>869.14</v>
      </c>
      <c r="F37" s="181">
        <f>C37-D37-E37</f>
        <v>434.58310000000063</v>
      </c>
      <c r="G37" s="181"/>
      <c r="H37" s="186"/>
      <c r="I37" s="186"/>
      <c r="J37" s="177"/>
    </row>
    <row r="38" spans="1:10" ht="15.4" customHeight="1">
      <c r="A38" s="243" t="s">
        <v>137</v>
      </c>
      <c r="B38" s="244" t="s">
        <v>63</v>
      </c>
      <c r="C38" s="188">
        <v>1</v>
      </c>
      <c r="D38" s="186" t="s">
        <v>1335</v>
      </c>
      <c r="E38" s="188">
        <v>0.5</v>
      </c>
      <c r="F38" s="188">
        <v>0.5</v>
      </c>
      <c r="G38" s="186" t="s">
        <v>1335</v>
      </c>
      <c r="H38" s="186" t="s">
        <v>1335</v>
      </c>
      <c r="I38" s="186" t="s">
        <v>1335</v>
      </c>
      <c r="J38" s="177"/>
    </row>
    <row r="39" spans="1:10" ht="15.4" customHeight="1">
      <c r="A39" s="243"/>
      <c r="B39" s="244"/>
      <c r="C39" s="181">
        <f>Orçamento!K73</f>
        <v>41072.740000000005</v>
      </c>
      <c r="D39" s="186"/>
      <c r="E39" s="181">
        <v>20536.37</v>
      </c>
      <c r="F39" s="181">
        <f>C39-E39</f>
        <v>20536.370000000006</v>
      </c>
      <c r="G39" s="181"/>
      <c r="H39" s="186"/>
      <c r="I39" s="186"/>
      <c r="J39" s="177"/>
    </row>
    <row r="40" spans="1:10" ht="15.4" customHeight="1">
      <c r="A40" s="243" t="s">
        <v>152</v>
      </c>
      <c r="B40" s="244" t="s">
        <v>153</v>
      </c>
      <c r="C40" s="188">
        <v>1</v>
      </c>
      <c r="D40" s="186" t="s">
        <v>1335</v>
      </c>
      <c r="E40" s="188">
        <v>0.5</v>
      </c>
      <c r="F40" s="188">
        <v>0.5</v>
      </c>
      <c r="G40" s="186" t="s">
        <v>1335</v>
      </c>
      <c r="H40" s="186" t="s">
        <v>1335</v>
      </c>
      <c r="I40" s="186" t="s">
        <v>1335</v>
      </c>
      <c r="J40" s="177"/>
    </row>
    <row r="41" spans="1:10" ht="15.4" customHeight="1">
      <c r="A41" s="243"/>
      <c r="B41" s="244"/>
      <c r="C41" s="181">
        <f>Orçamento!K81</f>
        <v>1468.8380999999999</v>
      </c>
      <c r="D41" s="186"/>
      <c r="E41" s="186">
        <v>734.42</v>
      </c>
      <c r="F41" s="181">
        <f>C41-E41</f>
        <v>734.41809999999998</v>
      </c>
      <c r="G41" s="181"/>
      <c r="H41" s="186"/>
      <c r="I41" s="186"/>
      <c r="J41" s="177"/>
    </row>
    <row r="42" spans="1:10" ht="15.4" customHeight="1">
      <c r="A42" s="243" t="s">
        <v>158</v>
      </c>
      <c r="B42" s="244" t="s">
        <v>88</v>
      </c>
      <c r="C42" s="188">
        <v>1</v>
      </c>
      <c r="D42" s="186" t="s">
        <v>1335</v>
      </c>
      <c r="E42" s="188">
        <v>0.5</v>
      </c>
      <c r="F42" s="188">
        <v>0.5</v>
      </c>
      <c r="G42" s="186" t="s">
        <v>1335</v>
      </c>
      <c r="H42" s="186" t="s">
        <v>1335</v>
      </c>
      <c r="I42" s="186" t="s">
        <v>1335</v>
      </c>
      <c r="J42" s="177"/>
    </row>
    <row r="43" spans="1:10" ht="15.4" customHeight="1">
      <c r="A43" s="243"/>
      <c r="B43" s="244"/>
      <c r="C43" s="181">
        <f>Orçamento!K85</f>
        <v>74.453400000000002</v>
      </c>
      <c r="D43" s="186"/>
      <c r="E43" s="186">
        <v>37.22</v>
      </c>
      <c r="F43" s="186">
        <v>37.229999999999997</v>
      </c>
      <c r="G43" s="186"/>
      <c r="H43" s="186"/>
      <c r="I43" s="186"/>
      <c r="J43" s="177"/>
    </row>
    <row r="44" spans="1:10" ht="15.4" customHeight="1">
      <c r="A44" s="243" t="s">
        <v>161</v>
      </c>
      <c r="B44" s="244" t="s">
        <v>162</v>
      </c>
      <c r="C44" s="188">
        <v>1</v>
      </c>
      <c r="D44" s="186" t="s">
        <v>1335</v>
      </c>
      <c r="E44" s="186" t="s">
        <v>1335</v>
      </c>
      <c r="F44" s="188">
        <v>1</v>
      </c>
      <c r="G44" s="186" t="s">
        <v>1335</v>
      </c>
      <c r="H44" s="186" t="s">
        <v>1335</v>
      </c>
      <c r="I44" s="186" t="s">
        <v>1335</v>
      </c>
      <c r="J44" s="177"/>
    </row>
    <row r="45" spans="1:10" ht="15.4" customHeight="1">
      <c r="A45" s="243"/>
      <c r="B45" s="244"/>
      <c r="C45" s="181">
        <f>Orçamento!K88</f>
        <v>1415.1293000000001</v>
      </c>
      <c r="D45" s="186"/>
      <c r="E45" s="186"/>
      <c r="F45" s="181">
        <f>C45</f>
        <v>1415.1293000000001</v>
      </c>
      <c r="G45" s="186"/>
      <c r="H45" s="186"/>
      <c r="I45" s="186"/>
      <c r="J45" s="177"/>
    </row>
    <row r="46" spans="1:10" ht="15.4" customHeight="1">
      <c r="A46" s="243" t="s">
        <v>169</v>
      </c>
      <c r="B46" s="244" t="s">
        <v>170</v>
      </c>
      <c r="C46" s="188">
        <v>1</v>
      </c>
      <c r="D46" s="186" t="s">
        <v>1335</v>
      </c>
      <c r="E46" s="186" t="s">
        <v>1335</v>
      </c>
      <c r="F46" s="188">
        <v>1</v>
      </c>
      <c r="G46" s="186" t="s">
        <v>1335</v>
      </c>
      <c r="H46" s="186" t="s">
        <v>1335</v>
      </c>
      <c r="I46" s="186" t="s">
        <v>1335</v>
      </c>
      <c r="J46" s="177"/>
    </row>
    <row r="47" spans="1:10" ht="15.4" customHeight="1">
      <c r="A47" s="243"/>
      <c r="B47" s="244"/>
      <c r="C47" s="181">
        <f>Orçamento!K92</f>
        <v>7394.0415999999996</v>
      </c>
      <c r="D47" s="186"/>
      <c r="E47" s="186"/>
      <c r="F47" s="181">
        <f>C47</f>
        <v>7394.0415999999996</v>
      </c>
      <c r="G47" s="186"/>
      <c r="H47" s="186"/>
      <c r="I47" s="186"/>
      <c r="J47" s="177"/>
    </row>
    <row r="48" spans="1:10" ht="15.4" customHeight="1">
      <c r="A48" s="243" t="s">
        <v>172</v>
      </c>
      <c r="B48" s="244" t="s">
        <v>96</v>
      </c>
      <c r="C48" s="188">
        <v>1</v>
      </c>
      <c r="D48" s="186" t="s">
        <v>1335</v>
      </c>
      <c r="E48" s="186" t="s">
        <v>1335</v>
      </c>
      <c r="F48" s="186" t="s">
        <v>1335</v>
      </c>
      <c r="G48" s="188">
        <v>1</v>
      </c>
      <c r="H48" s="186" t="s">
        <v>1335</v>
      </c>
      <c r="I48" s="186" t="s">
        <v>1335</v>
      </c>
      <c r="J48" s="177"/>
    </row>
    <row r="49" spans="1:10" ht="15.4" customHeight="1">
      <c r="A49" s="243"/>
      <c r="B49" s="244"/>
      <c r="C49" s="181">
        <f>Orçamento!K94</f>
        <v>5623.4912999999988</v>
      </c>
      <c r="D49" s="186"/>
      <c r="E49" s="186"/>
      <c r="F49" s="186"/>
      <c r="G49" s="181">
        <f>C49</f>
        <v>5623.4912999999988</v>
      </c>
      <c r="H49" s="186"/>
      <c r="I49" s="186"/>
      <c r="J49" s="177"/>
    </row>
    <row r="50" spans="1:10" ht="15.4" customHeight="1">
      <c r="A50" s="243" t="s">
        <v>180</v>
      </c>
      <c r="B50" s="244" t="s">
        <v>106</v>
      </c>
      <c r="C50" s="188">
        <v>1</v>
      </c>
      <c r="D50" s="186" t="s">
        <v>1335</v>
      </c>
      <c r="E50" s="186" t="s">
        <v>1335</v>
      </c>
      <c r="F50" s="186" t="s">
        <v>1335</v>
      </c>
      <c r="G50" s="188">
        <v>1</v>
      </c>
      <c r="H50" s="186" t="s">
        <v>1335</v>
      </c>
      <c r="I50" s="186" t="s">
        <v>1335</v>
      </c>
      <c r="J50" s="177"/>
    </row>
    <row r="51" spans="1:10" ht="15.4" customHeight="1">
      <c r="A51" s="243"/>
      <c r="B51" s="244"/>
      <c r="C51" s="181">
        <f>Orçamento!K101</f>
        <v>3095.19</v>
      </c>
      <c r="D51" s="186"/>
      <c r="E51" s="186"/>
      <c r="F51" s="186"/>
      <c r="G51" s="181">
        <f>C51</f>
        <v>3095.19</v>
      </c>
      <c r="H51" s="186"/>
      <c r="I51" s="186"/>
      <c r="J51" s="177"/>
    </row>
    <row r="52" spans="1:10" ht="15.4" customHeight="1">
      <c r="A52" s="243" t="s">
        <v>186</v>
      </c>
      <c r="B52" s="244" t="s">
        <v>120</v>
      </c>
      <c r="C52" s="188">
        <v>1</v>
      </c>
      <c r="D52" s="186" t="s">
        <v>1335</v>
      </c>
      <c r="E52" s="186" t="s">
        <v>1335</v>
      </c>
      <c r="F52" s="186" t="s">
        <v>1335</v>
      </c>
      <c r="G52" s="188">
        <v>1</v>
      </c>
      <c r="H52" s="186" t="s">
        <v>1335</v>
      </c>
      <c r="I52" s="186" t="s">
        <v>1335</v>
      </c>
      <c r="J52" s="177"/>
    </row>
    <row r="53" spans="1:10" ht="15.4" customHeight="1">
      <c r="A53" s="243"/>
      <c r="B53" s="244"/>
      <c r="C53" s="181">
        <f>Orçamento!K107</f>
        <v>80.833500000000001</v>
      </c>
      <c r="D53" s="186"/>
      <c r="E53" s="186"/>
      <c r="F53" s="186"/>
      <c r="G53" s="181">
        <f>C53</f>
        <v>80.833500000000001</v>
      </c>
      <c r="H53" s="186"/>
      <c r="I53" s="186"/>
      <c r="J53" s="177"/>
    </row>
    <row r="54" spans="1:10" ht="15.4" customHeight="1">
      <c r="A54" s="241" t="s">
        <v>188</v>
      </c>
      <c r="B54" s="242" t="s">
        <v>189</v>
      </c>
      <c r="C54" s="195">
        <v>1</v>
      </c>
      <c r="D54" s="185" t="s">
        <v>1335</v>
      </c>
      <c r="E54" s="185" t="s">
        <v>1335</v>
      </c>
      <c r="F54" s="185" t="s">
        <v>1335</v>
      </c>
      <c r="G54" s="185" t="s">
        <v>1335</v>
      </c>
      <c r="H54" s="185" t="s">
        <v>1335</v>
      </c>
      <c r="I54" s="185" t="s">
        <v>1335</v>
      </c>
      <c r="J54" s="177"/>
    </row>
    <row r="55" spans="1:10" ht="15.4" customHeight="1">
      <c r="A55" s="241"/>
      <c r="B55" s="242"/>
      <c r="C55" s="183">
        <f>Orçamento!K109</f>
        <v>451356.26640000002</v>
      </c>
      <c r="D55" s="183">
        <f t="shared" ref="D55:I55" si="0">D57+D59+D61+D63+D65+D67+D69+D71+D73+D75+D77</f>
        <v>43879.454399999995</v>
      </c>
      <c r="E55" s="183">
        <f t="shared" si="0"/>
        <v>81364.086899999995</v>
      </c>
      <c r="F55" s="183">
        <f t="shared" si="0"/>
        <v>94999.834400000007</v>
      </c>
      <c r="G55" s="183">
        <f t="shared" si="0"/>
        <v>53929.2</v>
      </c>
      <c r="H55" s="183">
        <f t="shared" si="0"/>
        <v>131671.0931</v>
      </c>
      <c r="I55" s="183">
        <f t="shared" si="0"/>
        <v>45512.597600000001</v>
      </c>
      <c r="J55" s="177"/>
    </row>
    <row r="56" spans="1:10" ht="15.4" customHeight="1">
      <c r="A56" s="243" t="s">
        <v>190</v>
      </c>
      <c r="B56" s="244" t="s">
        <v>16</v>
      </c>
      <c r="C56" s="194">
        <v>1</v>
      </c>
      <c r="D56" s="194">
        <v>1</v>
      </c>
      <c r="E56" s="186" t="s">
        <v>1335</v>
      </c>
      <c r="F56" s="186" t="s">
        <v>1335</v>
      </c>
      <c r="G56" s="186" t="s">
        <v>1335</v>
      </c>
      <c r="H56" s="186" t="s">
        <v>1335</v>
      </c>
      <c r="I56" s="186" t="s">
        <v>1335</v>
      </c>
      <c r="J56" s="177"/>
    </row>
    <row r="57" spans="1:10" ht="15.4" customHeight="1">
      <c r="A57" s="243"/>
      <c r="B57" s="244"/>
      <c r="C57" s="181">
        <f>Orçamento!K110</f>
        <v>41450.854399999997</v>
      </c>
      <c r="D57" s="181">
        <f>C57</f>
        <v>41450.854399999997</v>
      </c>
      <c r="E57" s="186"/>
      <c r="F57" s="186"/>
      <c r="G57" s="186"/>
      <c r="H57" s="186"/>
      <c r="I57" s="186"/>
      <c r="J57" s="177"/>
    </row>
    <row r="58" spans="1:10" ht="15.4" customHeight="1">
      <c r="A58" s="243" t="s">
        <v>202</v>
      </c>
      <c r="B58" s="244" t="s">
        <v>35</v>
      </c>
      <c r="C58" s="194">
        <v>1</v>
      </c>
      <c r="D58" s="194">
        <v>0.4</v>
      </c>
      <c r="E58" s="194">
        <f>C58-D58-H58</f>
        <v>0.47</v>
      </c>
      <c r="F58" s="194"/>
      <c r="G58" s="186" t="s">
        <v>1335</v>
      </c>
      <c r="H58" s="188">
        <v>0.13</v>
      </c>
      <c r="I58" s="186" t="s">
        <v>1335</v>
      </c>
      <c r="J58" s="177"/>
    </row>
    <row r="59" spans="1:10" ht="15.4" customHeight="1">
      <c r="A59" s="243"/>
      <c r="B59" s="244"/>
      <c r="C59" s="181">
        <f>Orçamento!K120</f>
        <v>6071.5061000000005</v>
      </c>
      <c r="D59" s="181">
        <v>2428.6</v>
      </c>
      <c r="E59" s="181">
        <f>C59-D59-H59</f>
        <v>2824.8061000000007</v>
      </c>
      <c r="F59" s="181"/>
      <c r="G59" s="186"/>
      <c r="H59" s="190">
        <v>818.1</v>
      </c>
      <c r="I59" s="186"/>
      <c r="J59" s="177"/>
    </row>
    <row r="60" spans="1:10" ht="15.4" customHeight="1">
      <c r="A60" s="243" t="s">
        <v>214</v>
      </c>
      <c r="B60" s="244" t="s">
        <v>63</v>
      </c>
      <c r="C60" s="194">
        <v>1</v>
      </c>
      <c r="D60" s="186" t="s">
        <v>1335</v>
      </c>
      <c r="E60" s="194">
        <f>C60-H60</f>
        <v>0.75</v>
      </c>
      <c r="F60" s="194"/>
      <c r="G60" s="186" t="s">
        <v>1335</v>
      </c>
      <c r="H60" s="194">
        <v>0.25</v>
      </c>
      <c r="I60" s="186" t="s">
        <v>1335</v>
      </c>
      <c r="J60" s="177"/>
    </row>
    <row r="61" spans="1:10" ht="15.4" customHeight="1">
      <c r="A61" s="243"/>
      <c r="B61" s="244"/>
      <c r="C61" s="181">
        <f>Orçamento!K131</f>
        <v>78573.16</v>
      </c>
      <c r="D61" s="186"/>
      <c r="E61" s="181">
        <f>C61-H61</f>
        <v>58543.28</v>
      </c>
      <c r="F61" s="181"/>
      <c r="G61" s="186"/>
      <c r="H61" s="181">
        <v>20029.88</v>
      </c>
      <c r="I61" s="186"/>
      <c r="J61" s="177"/>
    </row>
    <row r="62" spans="1:10" ht="15.4" customHeight="1">
      <c r="A62" s="243" t="s">
        <v>226</v>
      </c>
      <c r="B62" s="244" t="s">
        <v>153</v>
      </c>
      <c r="C62" s="194">
        <v>1</v>
      </c>
      <c r="D62" s="186" t="s">
        <v>1335</v>
      </c>
      <c r="E62" s="194">
        <v>1</v>
      </c>
      <c r="F62" s="194"/>
      <c r="G62" s="186"/>
      <c r="H62" s="186" t="s">
        <v>1335</v>
      </c>
      <c r="I62" s="186" t="s">
        <v>1335</v>
      </c>
      <c r="J62" s="177"/>
    </row>
    <row r="63" spans="1:10" ht="15.4" customHeight="1">
      <c r="A63" s="243"/>
      <c r="B63" s="244"/>
      <c r="C63" s="181">
        <f>Orçamento!K139</f>
        <v>827.90070000000003</v>
      </c>
      <c r="D63" s="186"/>
      <c r="E63" s="181">
        <f>C63</f>
        <v>827.90070000000003</v>
      </c>
      <c r="F63" s="181"/>
      <c r="G63" s="186"/>
      <c r="H63" s="186"/>
      <c r="I63" s="186"/>
      <c r="J63" s="177"/>
    </row>
    <row r="64" spans="1:10" ht="15.4" customHeight="1">
      <c r="A64" s="243" t="s">
        <v>229</v>
      </c>
      <c r="B64" s="244" t="s">
        <v>88</v>
      </c>
      <c r="C64" s="194">
        <v>1</v>
      </c>
      <c r="D64" s="186" t="s">
        <v>1335</v>
      </c>
      <c r="E64" s="194">
        <v>1</v>
      </c>
      <c r="F64" s="194"/>
      <c r="G64" s="186" t="s">
        <v>1335</v>
      </c>
      <c r="H64" s="186" t="s">
        <v>1335</v>
      </c>
      <c r="I64" s="186" t="s">
        <v>1335</v>
      </c>
      <c r="J64" s="177"/>
    </row>
    <row r="65" spans="1:10" ht="15.4" customHeight="1">
      <c r="A65" s="243"/>
      <c r="B65" s="244"/>
      <c r="C65" s="181">
        <f>Orçamento!K142</f>
        <v>343.87049999999999</v>
      </c>
      <c r="D65" s="186"/>
      <c r="E65" s="181">
        <f>C65</f>
        <v>343.87049999999999</v>
      </c>
      <c r="F65" s="181"/>
      <c r="G65" s="186"/>
      <c r="H65" s="186"/>
      <c r="I65" s="186"/>
      <c r="J65" s="177"/>
    </row>
    <row r="66" spans="1:10" ht="15.4" customHeight="1">
      <c r="A66" s="243" t="s">
        <v>234</v>
      </c>
      <c r="B66" s="244" t="s">
        <v>235</v>
      </c>
      <c r="C66" s="194">
        <v>1</v>
      </c>
      <c r="D66" s="186" t="s">
        <v>1335</v>
      </c>
      <c r="E66" s="186" t="s">
        <v>1335</v>
      </c>
      <c r="F66" s="194">
        <v>1</v>
      </c>
      <c r="G66" s="186" t="s">
        <v>1335</v>
      </c>
      <c r="H66" s="186" t="s">
        <v>1335</v>
      </c>
      <c r="I66" s="186" t="s">
        <v>1335</v>
      </c>
      <c r="J66" s="177"/>
    </row>
    <row r="67" spans="1:10" ht="15.4" customHeight="1">
      <c r="A67" s="243"/>
      <c r="B67" s="244"/>
      <c r="C67" s="181">
        <f>Orçamento!K146</f>
        <v>94999.834400000007</v>
      </c>
      <c r="D67" s="186"/>
      <c r="E67" s="186"/>
      <c r="F67" s="181">
        <f>C67</f>
        <v>94999.834400000007</v>
      </c>
      <c r="G67" s="186"/>
      <c r="H67" s="186"/>
      <c r="I67" s="186"/>
      <c r="J67" s="177"/>
    </row>
    <row r="68" spans="1:10" ht="15.4" customHeight="1">
      <c r="A68" s="243" t="s">
        <v>240</v>
      </c>
      <c r="B68" s="244" t="s">
        <v>79</v>
      </c>
      <c r="C68" s="194">
        <v>1</v>
      </c>
      <c r="D68" s="186" t="s">
        <v>1335</v>
      </c>
      <c r="E68" s="194">
        <v>1</v>
      </c>
      <c r="F68" s="186" t="s">
        <v>1335</v>
      </c>
      <c r="G68" s="186" t="s">
        <v>1335</v>
      </c>
      <c r="H68" s="186" t="s">
        <v>1335</v>
      </c>
      <c r="I68" s="186" t="s">
        <v>1335</v>
      </c>
      <c r="J68" s="177"/>
    </row>
    <row r="69" spans="1:10" ht="15.4" customHeight="1">
      <c r="A69" s="243"/>
      <c r="B69" s="244"/>
      <c r="C69" s="181">
        <f>Orçamento!K152</f>
        <v>8737.0895999999993</v>
      </c>
      <c r="D69" s="186"/>
      <c r="E69" s="181">
        <f>C69</f>
        <v>8737.0895999999993</v>
      </c>
      <c r="F69" s="186"/>
      <c r="G69" s="186"/>
      <c r="H69" s="186"/>
      <c r="I69" s="186"/>
      <c r="J69" s="177"/>
    </row>
    <row r="70" spans="1:10" ht="15.4" customHeight="1">
      <c r="A70" s="243" t="s">
        <v>242</v>
      </c>
      <c r="B70" s="244" t="s">
        <v>243</v>
      </c>
      <c r="C70" s="194">
        <v>1</v>
      </c>
      <c r="D70" s="186" t="s">
        <v>1335</v>
      </c>
      <c r="E70" s="186" t="s">
        <v>1335</v>
      </c>
      <c r="F70" s="186" t="s">
        <v>1335</v>
      </c>
      <c r="G70" s="188">
        <v>0.34</v>
      </c>
      <c r="H70" s="188">
        <v>0.66</v>
      </c>
      <c r="I70" s="186" t="s">
        <v>1335</v>
      </c>
      <c r="J70" s="177"/>
    </row>
    <row r="71" spans="1:10" ht="15.4" customHeight="1">
      <c r="A71" s="243"/>
      <c r="B71" s="244"/>
      <c r="C71" s="181">
        <f>Orçamento!K154</f>
        <v>150440.26310000001</v>
      </c>
      <c r="D71" s="186"/>
      <c r="E71" s="186"/>
      <c r="F71" s="186"/>
      <c r="G71" s="181">
        <v>53929.2</v>
      </c>
      <c r="H71" s="181">
        <f>C71-G71</f>
        <v>96511.063100000014</v>
      </c>
      <c r="I71" s="186"/>
      <c r="J71" s="177"/>
    </row>
    <row r="72" spans="1:10" ht="15.4" customHeight="1">
      <c r="A72" s="243" t="s">
        <v>314</v>
      </c>
      <c r="B72" s="244" t="s">
        <v>96</v>
      </c>
      <c r="C72" s="194">
        <v>1</v>
      </c>
      <c r="D72" s="186" t="s">
        <v>1335</v>
      </c>
      <c r="E72" s="186" t="s">
        <v>1335</v>
      </c>
      <c r="F72" s="186" t="s">
        <v>1335</v>
      </c>
      <c r="G72" s="186" t="s">
        <v>1335</v>
      </c>
      <c r="H72" s="186" t="s">
        <v>1335</v>
      </c>
      <c r="I72" s="194">
        <v>1</v>
      </c>
      <c r="J72" s="177"/>
    </row>
    <row r="73" spans="1:10" ht="15.4" customHeight="1">
      <c r="A73" s="243"/>
      <c r="B73" s="244"/>
      <c r="C73" s="181">
        <f>Orçamento!K193</f>
        <v>24797.3272</v>
      </c>
      <c r="D73" s="186"/>
      <c r="E73" s="186"/>
      <c r="F73" s="186"/>
      <c r="G73" s="186"/>
      <c r="H73" s="186"/>
      <c r="I73" s="181">
        <f>C73</f>
        <v>24797.3272</v>
      </c>
      <c r="J73" s="177"/>
    </row>
    <row r="74" spans="1:10" ht="15.4" customHeight="1">
      <c r="A74" s="243" t="s">
        <v>321</v>
      </c>
      <c r="B74" s="244" t="s">
        <v>106</v>
      </c>
      <c r="C74" s="194">
        <v>1</v>
      </c>
      <c r="D74" s="186" t="s">
        <v>1335</v>
      </c>
      <c r="E74" s="194">
        <v>0.22</v>
      </c>
      <c r="F74" s="186" t="s">
        <v>1335</v>
      </c>
      <c r="G74" s="186" t="s">
        <v>1335</v>
      </c>
      <c r="H74" s="188">
        <v>0.32</v>
      </c>
      <c r="I74" s="194">
        <f>C74-E74-H74</f>
        <v>0.46</v>
      </c>
      <c r="J74" s="177"/>
    </row>
    <row r="75" spans="1:10" ht="15.4" customHeight="1">
      <c r="A75" s="243"/>
      <c r="B75" s="244"/>
      <c r="C75" s="181">
        <f>Orçamento!K200</f>
        <v>44926.360400000005</v>
      </c>
      <c r="D75" s="186"/>
      <c r="E75" s="181">
        <v>10087.14</v>
      </c>
      <c r="F75" s="186"/>
      <c r="G75" s="186"/>
      <c r="H75" s="181">
        <v>14312.05</v>
      </c>
      <c r="I75" s="181">
        <f>C75-E75-H75</f>
        <v>20527.170400000006</v>
      </c>
      <c r="J75" s="177"/>
    </row>
    <row r="76" spans="1:10" ht="15.4" customHeight="1">
      <c r="A76" s="243" t="s">
        <v>345</v>
      </c>
      <c r="B76" s="244" t="s">
        <v>120</v>
      </c>
      <c r="C76" s="194">
        <v>1</v>
      </c>
      <c r="D76" s="186" t="s">
        <v>1335</v>
      </c>
      <c r="E76" s="186" t="s">
        <v>1335</v>
      </c>
      <c r="F76" s="186" t="s">
        <v>1335</v>
      </c>
      <c r="G76" s="186" t="s">
        <v>1335</v>
      </c>
      <c r="H76" s="186" t="s">
        <v>1335</v>
      </c>
      <c r="I76" s="194">
        <v>1</v>
      </c>
      <c r="J76" s="177"/>
    </row>
    <row r="77" spans="1:10" ht="15.4" customHeight="1">
      <c r="A77" s="243"/>
      <c r="B77" s="244"/>
      <c r="C77" s="181">
        <f>Orçamento!K214</f>
        <v>188.1</v>
      </c>
      <c r="D77" s="186"/>
      <c r="E77" s="186"/>
      <c r="F77" s="186"/>
      <c r="G77" s="186"/>
      <c r="H77" s="186"/>
      <c r="I77" s="181">
        <f>C77</f>
        <v>188.1</v>
      </c>
      <c r="J77" s="177"/>
    </row>
    <row r="78" spans="1:10" ht="15.4" customHeight="1">
      <c r="A78" s="241" t="s">
        <v>347</v>
      </c>
      <c r="B78" s="242" t="s">
        <v>348</v>
      </c>
      <c r="C78" s="191">
        <v>1</v>
      </c>
      <c r="D78" s="185" t="s">
        <v>1335</v>
      </c>
      <c r="E78" s="185" t="s">
        <v>1335</v>
      </c>
      <c r="F78" s="185" t="s">
        <v>1335</v>
      </c>
      <c r="G78" s="185" t="s">
        <v>1335</v>
      </c>
      <c r="H78" s="185" t="s">
        <v>1335</v>
      </c>
      <c r="I78" s="185" t="s">
        <v>1335</v>
      </c>
      <c r="J78" s="177"/>
    </row>
    <row r="79" spans="1:10" ht="15.4" customHeight="1">
      <c r="A79" s="241"/>
      <c r="B79" s="242"/>
      <c r="C79" s="183">
        <f>Orçamento!K216</f>
        <v>220646.75709999999</v>
      </c>
      <c r="D79" s="183">
        <f>D81+D83+D85+D87+D89+D91+D93+D95+D97+D99</f>
        <v>84019.124199999991</v>
      </c>
      <c r="E79" s="183">
        <f t="shared" ref="E79:G79" si="1">E81+E83+E85+E87+E89+E91+E93+E95+E97+E99</f>
        <v>31956.553599999999</v>
      </c>
      <c r="F79" s="183">
        <f t="shared" si="1"/>
        <v>79722.607600000003</v>
      </c>
      <c r="G79" s="183">
        <f t="shared" si="1"/>
        <v>24948.471700000002</v>
      </c>
      <c r="H79" s="183"/>
      <c r="I79" s="185"/>
      <c r="J79" s="177"/>
    </row>
    <row r="80" spans="1:10" ht="15.4" customHeight="1">
      <c r="A80" s="243" t="s">
        <v>349</v>
      </c>
      <c r="B80" s="244" t="s">
        <v>16</v>
      </c>
      <c r="C80" s="188">
        <v>1</v>
      </c>
      <c r="D80" s="188">
        <v>1</v>
      </c>
      <c r="E80" s="186" t="s">
        <v>1335</v>
      </c>
      <c r="F80" s="186" t="s">
        <v>1335</v>
      </c>
      <c r="G80" s="186" t="s">
        <v>1335</v>
      </c>
      <c r="H80" s="186" t="s">
        <v>1335</v>
      </c>
      <c r="I80" s="186" t="s">
        <v>1335</v>
      </c>
      <c r="J80" s="177"/>
    </row>
    <row r="81" spans="1:10" ht="15.4" customHeight="1">
      <c r="A81" s="243"/>
      <c r="B81" s="244"/>
      <c r="C81" s="181">
        <f>Orçamento!K217</f>
        <v>19486.288800000002</v>
      </c>
      <c r="D81" s="181">
        <f>C81</f>
        <v>19486.288800000002</v>
      </c>
      <c r="E81" s="186"/>
      <c r="F81" s="186"/>
      <c r="G81" s="186"/>
      <c r="H81" s="186"/>
      <c r="I81" s="186"/>
      <c r="J81" s="177"/>
    </row>
    <row r="82" spans="1:10" ht="15.4" customHeight="1">
      <c r="A82" s="243" t="s">
        <v>355</v>
      </c>
      <c r="B82" s="244" t="s">
        <v>35</v>
      </c>
      <c r="C82" s="188">
        <v>1</v>
      </c>
      <c r="D82" s="188">
        <v>0.56999999999999995</v>
      </c>
      <c r="E82" s="188">
        <v>0.41</v>
      </c>
      <c r="F82" s="188">
        <f>C82-D82-E82</f>
        <v>2.0000000000000073E-2</v>
      </c>
      <c r="G82" s="186" t="s">
        <v>1335</v>
      </c>
      <c r="H82" s="186" t="s">
        <v>1335</v>
      </c>
      <c r="I82" s="186" t="s">
        <v>1335</v>
      </c>
      <c r="J82" s="177"/>
    </row>
    <row r="83" spans="1:10" ht="15.4" customHeight="1">
      <c r="A83" s="243"/>
      <c r="B83" s="244"/>
      <c r="C83" s="181">
        <f>Orçamento!K223</f>
        <v>2901.7546000000002</v>
      </c>
      <c r="D83" s="181">
        <f>C83-E83-F83</f>
        <v>1682.8346000000004</v>
      </c>
      <c r="E83" s="181">
        <v>1194.3399999999999</v>
      </c>
      <c r="F83" s="181">
        <v>24.58</v>
      </c>
      <c r="G83" s="186"/>
      <c r="H83" s="186"/>
      <c r="I83" s="186"/>
      <c r="J83" s="177"/>
    </row>
    <row r="84" spans="1:10" ht="15.4" customHeight="1">
      <c r="A84" s="243" t="s">
        <v>362</v>
      </c>
      <c r="B84" s="244" t="s">
        <v>63</v>
      </c>
      <c r="C84" s="188">
        <v>1</v>
      </c>
      <c r="D84" s="188">
        <v>0.7</v>
      </c>
      <c r="E84" s="188">
        <f>C84-D84</f>
        <v>0.30000000000000004</v>
      </c>
      <c r="F84" s="188"/>
      <c r="G84" s="186" t="s">
        <v>1335</v>
      </c>
      <c r="H84" s="186" t="s">
        <v>1335</v>
      </c>
      <c r="I84" s="186" t="s">
        <v>1335</v>
      </c>
      <c r="J84" s="177"/>
    </row>
    <row r="85" spans="1:10" ht="15.4" customHeight="1">
      <c r="A85" s="243"/>
      <c r="B85" s="244"/>
      <c r="C85" s="181">
        <f>Orçamento!K230</f>
        <v>86396.409999999989</v>
      </c>
      <c r="D85" s="181">
        <f>C85-E85</f>
        <v>61338.729999999989</v>
      </c>
      <c r="E85" s="181">
        <v>25057.68</v>
      </c>
      <c r="F85" s="181"/>
      <c r="G85" s="186"/>
      <c r="H85" s="186"/>
      <c r="I85" s="186"/>
      <c r="J85" s="177"/>
    </row>
    <row r="86" spans="1:10" ht="15.4" customHeight="1">
      <c r="A86" s="243" t="s">
        <v>376</v>
      </c>
      <c r="B86" s="244" t="s">
        <v>153</v>
      </c>
      <c r="C86" s="188">
        <v>1</v>
      </c>
      <c r="D86" s="196">
        <v>0.78</v>
      </c>
      <c r="E86" s="188">
        <v>0.2</v>
      </c>
      <c r="F86" s="188">
        <f>C86-D86-E86</f>
        <v>1.9999999999999962E-2</v>
      </c>
      <c r="G86" s="186" t="s">
        <v>1335</v>
      </c>
      <c r="H86" s="186" t="s">
        <v>1335</v>
      </c>
      <c r="I86" s="186" t="s">
        <v>1335</v>
      </c>
      <c r="J86" s="177"/>
    </row>
    <row r="87" spans="1:10" ht="15.4" customHeight="1">
      <c r="A87" s="243"/>
      <c r="B87" s="244"/>
      <c r="C87" s="181">
        <f>Orçamento!K239</f>
        <v>1754.4228000000001</v>
      </c>
      <c r="D87" s="181">
        <f>C87-E87-F87</f>
        <v>1369.4528</v>
      </c>
      <c r="E87" s="181">
        <v>356.42</v>
      </c>
      <c r="F87" s="181">
        <v>28.55</v>
      </c>
      <c r="G87" s="181"/>
      <c r="H87" s="186"/>
      <c r="I87" s="186"/>
      <c r="J87" s="177"/>
    </row>
    <row r="88" spans="1:10" ht="15.4" customHeight="1">
      <c r="A88" s="243" t="s">
        <v>379</v>
      </c>
      <c r="B88" s="244" t="s">
        <v>88</v>
      </c>
      <c r="C88" s="188">
        <v>1</v>
      </c>
      <c r="D88" s="188">
        <v>0.33</v>
      </c>
      <c r="E88" s="188">
        <v>0.52</v>
      </c>
      <c r="F88" s="188">
        <f>C88-D88-E88</f>
        <v>0.14999999999999991</v>
      </c>
      <c r="G88" s="186" t="s">
        <v>1335</v>
      </c>
      <c r="H88" s="186"/>
      <c r="I88" s="186"/>
      <c r="J88" s="177"/>
    </row>
    <row r="89" spans="1:10" ht="15.4" customHeight="1">
      <c r="A89" s="243"/>
      <c r="B89" s="244"/>
      <c r="C89" s="181">
        <f>Orçamento!K242</f>
        <v>425.44799999999998</v>
      </c>
      <c r="D89" s="181">
        <f>C89-E89-F89</f>
        <v>141.81799999999996</v>
      </c>
      <c r="E89" s="181">
        <v>223.36</v>
      </c>
      <c r="F89" s="190">
        <v>60.27</v>
      </c>
      <c r="G89" s="186"/>
      <c r="H89" s="186"/>
      <c r="I89" s="186"/>
      <c r="J89" s="177"/>
    </row>
    <row r="90" spans="1:10" ht="15.4" customHeight="1">
      <c r="A90" s="243" t="s">
        <v>382</v>
      </c>
      <c r="B90" s="244" t="s">
        <v>383</v>
      </c>
      <c r="C90" s="188">
        <v>1</v>
      </c>
      <c r="D90" s="186" t="s">
        <v>1335</v>
      </c>
      <c r="E90" s="186" t="s">
        <v>1335</v>
      </c>
      <c r="F90" s="188">
        <v>1</v>
      </c>
      <c r="G90" s="186" t="s">
        <v>1335</v>
      </c>
      <c r="H90" s="186"/>
      <c r="I90" s="186"/>
      <c r="J90" s="177"/>
    </row>
    <row r="91" spans="1:10" ht="15.4" customHeight="1">
      <c r="A91" s="243"/>
      <c r="B91" s="244"/>
      <c r="C91" s="181">
        <f>Orçamento!K245</f>
        <v>79609.207600000009</v>
      </c>
      <c r="D91" s="186"/>
      <c r="E91" s="186"/>
      <c r="F91" s="181">
        <f>C91</f>
        <v>79609.207600000009</v>
      </c>
      <c r="G91" s="186"/>
      <c r="H91" s="186"/>
      <c r="I91" s="186"/>
      <c r="J91" s="177"/>
    </row>
    <row r="92" spans="1:10" ht="15.4" customHeight="1">
      <c r="A92" s="243" t="s">
        <v>388</v>
      </c>
      <c r="B92" s="244" t="s">
        <v>79</v>
      </c>
      <c r="C92" s="188">
        <v>1</v>
      </c>
      <c r="D92" s="186" t="s">
        <v>1335</v>
      </c>
      <c r="E92" s="188">
        <v>1</v>
      </c>
      <c r="F92" s="186" t="s">
        <v>1335</v>
      </c>
      <c r="G92" s="186" t="s">
        <v>1335</v>
      </c>
      <c r="H92" s="186" t="s">
        <v>1335</v>
      </c>
      <c r="I92" s="186" t="s">
        <v>1335</v>
      </c>
      <c r="J92" s="177"/>
    </row>
    <row r="93" spans="1:10" ht="15.4" customHeight="1">
      <c r="A93" s="243"/>
      <c r="B93" s="244"/>
      <c r="C93" s="181">
        <f>Orçamento!K251</f>
        <v>5124.7535999999991</v>
      </c>
      <c r="D93" s="186"/>
      <c r="E93" s="181">
        <f>C93</f>
        <v>5124.7535999999991</v>
      </c>
      <c r="F93" s="186"/>
      <c r="G93" s="186"/>
      <c r="H93" s="186"/>
      <c r="I93" s="186"/>
      <c r="J93" s="177"/>
    </row>
    <row r="94" spans="1:10" ht="15.4" customHeight="1">
      <c r="A94" s="243" t="s">
        <v>390</v>
      </c>
      <c r="B94" s="244" t="s">
        <v>96</v>
      </c>
      <c r="C94" s="188">
        <v>1</v>
      </c>
      <c r="D94" s="186" t="s">
        <v>1335</v>
      </c>
      <c r="E94" s="186" t="s">
        <v>1335</v>
      </c>
      <c r="F94" s="186" t="s">
        <v>1335</v>
      </c>
      <c r="G94" s="188">
        <v>1</v>
      </c>
      <c r="H94" s="186" t="s">
        <v>1335</v>
      </c>
      <c r="I94" s="186" t="s">
        <v>1335</v>
      </c>
      <c r="J94" s="177"/>
    </row>
    <row r="95" spans="1:10" ht="15.4" customHeight="1">
      <c r="A95" s="243"/>
      <c r="B95" s="244"/>
      <c r="C95" s="181">
        <f>Orçamento!K253</f>
        <v>12636.840600000001</v>
      </c>
      <c r="D95" s="186"/>
      <c r="E95" s="186"/>
      <c r="F95" s="186"/>
      <c r="G95" s="181">
        <f>C95</f>
        <v>12636.840600000001</v>
      </c>
      <c r="H95" s="186"/>
      <c r="I95" s="186"/>
      <c r="J95" s="177"/>
    </row>
    <row r="96" spans="1:10" ht="15.4" customHeight="1">
      <c r="A96" s="243" t="s">
        <v>395</v>
      </c>
      <c r="B96" s="244" t="s">
        <v>106</v>
      </c>
      <c r="C96" s="188">
        <v>1</v>
      </c>
      <c r="D96" s="186" t="s">
        <v>1335</v>
      </c>
      <c r="E96" s="186" t="s">
        <v>1335</v>
      </c>
      <c r="F96" s="186" t="s">
        <v>1335</v>
      </c>
      <c r="G96" s="188">
        <v>1</v>
      </c>
      <c r="H96" s="186" t="s">
        <v>1335</v>
      </c>
      <c r="I96" s="186" t="s">
        <v>1335</v>
      </c>
      <c r="J96" s="177"/>
    </row>
    <row r="97" spans="1:10" ht="15.4" customHeight="1">
      <c r="A97" s="243"/>
      <c r="B97" s="244"/>
      <c r="C97" s="181">
        <f>Orçamento!K258</f>
        <v>12161.877100000002</v>
      </c>
      <c r="D97" s="186"/>
      <c r="E97" s="186"/>
      <c r="F97" s="186"/>
      <c r="G97" s="181">
        <f>C97</f>
        <v>12161.877100000002</v>
      </c>
      <c r="H97" s="186"/>
      <c r="I97" s="186"/>
      <c r="J97" s="177"/>
    </row>
    <row r="98" spans="1:10" ht="15.4" customHeight="1">
      <c r="A98" s="243" t="s">
        <v>405</v>
      </c>
      <c r="B98" s="244" t="s">
        <v>120</v>
      </c>
      <c r="C98" s="188">
        <v>1</v>
      </c>
      <c r="D98" s="186" t="s">
        <v>1335</v>
      </c>
      <c r="E98" s="186" t="s">
        <v>1335</v>
      </c>
      <c r="F98" s="186" t="s">
        <v>1335</v>
      </c>
      <c r="G98" s="188">
        <v>1</v>
      </c>
      <c r="H98" s="186" t="s">
        <v>1335</v>
      </c>
      <c r="I98" s="186" t="s">
        <v>1335</v>
      </c>
      <c r="J98" s="177"/>
    </row>
    <row r="99" spans="1:10" ht="15.4" customHeight="1">
      <c r="A99" s="243"/>
      <c r="B99" s="244"/>
      <c r="C99" s="181">
        <f>Orçamento!K268</f>
        <v>149.75399999999999</v>
      </c>
      <c r="D99" s="186"/>
      <c r="E99" s="186"/>
      <c r="F99" s="186"/>
      <c r="G99" s="181">
        <f>C99</f>
        <v>149.75399999999999</v>
      </c>
      <c r="H99" s="186"/>
      <c r="I99" s="186"/>
      <c r="J99" s="177"/>
    </row>
    <row r="100" spans="1:10" ht="15.4" customHeight="1">
      <c r="A100" s="241" t="s">
        <v>407</v>
      </c>
      <c r="B100" s="242" t="s">
        <v>408</v>
      </c>
      <c r="C100" s="191">
        <v>1</v>
      </c>
      <c r="D100" s="185" t="s">
        <v>1335</v>
      </c>
      <c r="E100" s="185" t="s">
        <v>1335</v>
      </c>
      <c r="F100" s="185" t="s">
        <v>1335</v>
      </c>
      <c r="G100" s="185" t="s">
        <v>1335</v>
      </c>
      <c r="H100" s="185" t="s">
        <v>1335</v>
      </c>
      <c r="I100" s="185" t="s">
        <v>1335</v>
      </c>
      <c r="J100" s="177"/>
    </row>
    <row r="101" spans="1:10" ht="15.4" customHeight="1">
      <c r="A101" s="241"/>
      <c r="B101" s="242"/>
      <c r="C101" s="183">
        <f>Orçamento!K270</f>
        <v>131761.05379999999</v>
      </c>
      <c r="D101" s="183">
        <f>D103+D105+D107+D109+D111+D113+D115+D117+D119+D121</f>
        <v>21585.414199999999</v>
      </c>
      <c r="E101" s="183">
        <f t="shared" ref="E101:G101" si="2">E103+E105+E107+E109+E111+E113+E115+E117+E119+E121</f>
        <v>19048.812399999999</v>
      </c>
      <c r="F101" s="183">
        <f t="shared" si="2"/>
        <v>59748.973500000007</v>
      </c>
      <c r="G101" s="183">
        <f t="shared" si="2"/>
        <v>31377.853700000003</v>
      </c>
      <c r="H101" s="183"/>
      <c r="I101" s="185"/>
      <c r="J101" s="177"/>
    </row>
    <row r="102" spans="1:10" ht="15.4" customHeight="1">
      <c r="A102" s="243" t="s">
        <v>409</v>
      </c>
      <c r="B102" s="244" t="s">
        <v>16</v>
      </c>
      <c r="C102" s="188">
        <v>1</v>
      </c>
      <c r="D102" s="188">
        <v>1</v>
      </c>
      <c r="E102" s="186" t="s">
        <v>1335</v>
      </c>
      <c r="F102" s="186" t="s">
        <v>1335</v>
      </c>
      <c r="G102" s="186" t="s">
        <v>1335</v>
      </c>
      <c r="H102" s="186" t="s">
        <v>1335</v>
      </c>
      <c r="I102" s="186" t="s">
        <v>1335</v>
      </c>
      <c r="J102" s="177"/>
    </row>
    <row r="103" spans="1:10" ht="15.4" customHeight="1">
      <c r="A103" s="243"/>
      <c r="B103" s="244"/>
      <c r="C103" s="181">
        <f>Orçamento!K271</f>
        <v>21585.414199999999</v>
      </c>
      <c r="D103" s="181">
        <f>C103</f>
        <v>21585.414199999999</v>
      </c>
      <c r="E103" s="186"/>
      <c r="F103" s="186"/>
      <c r="G103" s="188"/>
      <c r="H103" s="186"/>
      <c r="I103" s="186"/>
      <c r="J103" s="177"/>
    </row>
    <row r="104" spans="1:10" ht="15.4" customHeight="1">
      <c r="A104" s="243" t="s">
        <v>416</v>
      </c>
      <c r="B104" s="244" t="s">
        <v>35</v>
      </c>
      <c r="C104" s="188">
        <v>1</v>
      </c>
      <c r="D104" s="188"/>
      <c r="E104" s="188">
        <f>C104-F104</f>
        <v>0.77</v>
      </c>
      <c r="F104" s="188">
        <v>0.23</v>
      </c>
      <c r="G104" s="186"/>
      <c r="H104" s="186"/>
      <c r="I104" s="186" t="s">
        <v>1335</v>
      </c>
      <c r="J104" s="177"/>
    </row>
    <row r="105" spans="1:10" ht="15.4" customHeight="1">
      <c r="A105" s="243"/>
      <c r="B105" s="244"/>
      <c r="C105" s="181">
        <f>Orçamento!K278</f>
        <v>2102.8697999999999</v>
      </c>
      <c r="D105" s="186"/>
      <c r="E105" s="181">
        <f>C105-F105</f>
        <v>1604.8897999999999</v>
      </c>
      <c r="F105" s="181">
        <v>497.98</v>
      </c>
      <c r="G105" s="186"/>
      <c r="H105" s="186"/>
      <c r="I105" s="186"/>
      <c r="J105" s="177"/>
    </row>
    <row r="106" spans="1:10" ht="15.4" customHeight="1">
      <c r="A106" s="243" t="s">
        <v>426</v>
      </c>
      <c r="B106" s="244" t="s">
        <v>63</v>
      </c>
      <c r="C106" s="188">
        <v>1</v>
      </c>
      <c r="D106" s="186" t="s">
        <v>1335</v>
      </c>
      <c r="E106" s="188">
        <f>C106</f>
        <v>1</v>
      </c>
      <c r="F106" s="188"/>
      <c r="G106" s="186" t="s">
        <v>1335</v>
      </c>
      <c r="H106" s="186" t="s">
        <v>1335</v>
      </c>
      <c r="I106" s="186" t="s">
        <v>1335</v>
      </c>
      <c r="J106" s="177"/>
    </row>
    <row r="107" spans="1:10" ht="15.4" customHeight="1">
      <c r="A107" s="243"/>
      <c r="B107" s="244"/>
      <c r="C107" s="181">
        <f>Orçamento!K288</f>
        <v>4787.62</v>
      </c>
      <c r="D107" s="186"/>
      <c r="E107" s="181">
        <f>C107</f>
        <v>4787.62</v>
      </c>
      <c r="F107" s="181"/>
      <c r="G107" s="186"/>
      <c r="H107" s="186"/>
      <c r="I107" s="186"/>
      <c r="J107" s="177"/>
    </row>
    <row r="108" spans="1:10" ht="15.4" customHeight="1">
      <c r="A108" s="243" t="s">
        <v>431</v>
      </c>
      <c r="B108" s="244" t="s">
        <v>153</v>
      </c>
      <c r="C108" s="188">
        <v>1</v>
      </c>
      <c r="D108" s="186" t="s">
        <v>1335</v>
      </c>
      <c r="E108" s="188">
        <f>C108-F108</f>
        <v>0.63</v>
      </c>
      <c r="F108" s="188">
        <v>0.37</v>
      </c>
      <c r="G108" s="186"/>
      <c r="H108" s="186" t="s">
        <v>1335</v>
      </c>
      <c r="I108" s="186" t="s">
        <v>1335</v>
      </c>
      <c r="J108" s="177"/>
    </row>
    <row r="109" spans="1:10" ht="15.4" customHeight="1">
      <c r="A109" s="243"/>
      <c r="B109" s="244"/>
      <c r="C109" s="181">
        <f>Orçamento!K291</f>
        <v>75.2637</v>
      </c>
      <c r="D109" s="186"/>
      <c r="E109" s="190">
        <f>C109-F109</f>
        <v>46.713700000000003</v>
      </c>
      <c r="F109" s="181">
        <v>28.55</v>
      </c>
      <c r="G109" s="186"/>
      <c r="H109" s="186"/>
      <c r="I109" s="186"/>
      <c r="J109" s="177"/>
    </row>
    <row r="110" spans="1:10" ht="15.4" customHeight="1">
      <c r="A110" s="243" t="s">
        <v>434</v>
      </c>
      <c r="B110" s="244" t="s">
        <v>88</v>
      </c>
      <c r="C110" s="188">
        <v>1</v>
      </c>
      <c r="D110" s="186" t="s">
        <v>1335</v>
      </c>
      <c r="E110" s="188">
        <f>C110-F110</f>
        <v>0.26</v>
      </c>
      <c r="F110" s="188">
        <v>0.74</v>
      </c>
      <c r="G110" s="186" t="s">
        <v>1335</v>
      </c>
      <c r="H110" s="186" t="s">
        <v>1335</v>
      </c>
      <c r="I110" s="186" t="s">
        <v>1335</v>
      </c>
      <c r="J110" s="177"/>
    </row>
    <row r="111" spans="1:10" ht="15.4" customHeight="1">
      <c r="A111" s="243"/>
      <c r="B111" s="244"/>
      <c r="C111" s="181">
        <f>Orçamento!K294</f>
        <v>54.953699999999998</v>
      </c>
      <c r="D111" s="186"/>
      <c r="E111" s="181">
        <f>C111-F111</f>
        <v>14.183699999999995</v>
      </c>
      <c r="F111" s="186">
        <v>40.770000000000003</v>
      </c>
      <c r="G111" s="186"/>
      <c r="H111" s="186"/>
      <c r="I111" s="186"/>
      <c r="J111" s="177"/>
    </row>
    <row r="112" spans="1:10" ht="15.4" customHeight="1">
      <c r="A112" s="243" t="s">
        <v>437</v>
      </c>
      <c r="B112" s="244" t="s">
        <v>68</v>
      </c>
      <c r="C112" s="188">
        <v>1</v>
      </c>
      <c r="D112" s="186" t="s">
        <v>1335</v>
      </c>
      <c r="E112" s="186" t="s">
        <v>1335</v>
      </c>
      <c r="F112" s="188">
        <v>1</v>
      </c>
      <c r="G112" s="186" t="s">
        <v>1335</v>
      </c>
      <c r="H112" s="186" t="s">
        <v>1335</v>
      </c>
      <c r="I112" s="186" t="s">
        <v>1335</v>
      </c>
      <c r="J112" s="177"/>
    </row>
    <row r="113" spans="1:10" ht="15.4" customHeight="1">
      <c r="A113" s="243"/>
      <c r="B113" s="244"/>
      <c r="C113" s="181">
        <f>Orçamento!K297</f>
        <v>59181.673500000004</v>
      </c>
      <c r="D113" s="186"/>
      <c r="E113" s="186"/>
      <c r="F113" s="181">
        <f>C113</f>
        <v>59181.673500000004</v>
      </c>
      <c r="G113" s="186"/>
      <c r="H113" s="186"/>
      <c r="I113" s="186"/>
      <c r="J113" s="177"/>
    </row>
    <row r="114" spans="1:10" ht="15.4" customHeight="1">
      <c r="A114" s="243" t="s">
        <v>442</v>
      </c>
      <c r="B114" s="244" t="s">
        <v>79</v>
      </c>
      <c r="C114" s="188">
        <v>1</v>
      </c>
      <c r="D114" s="186" t="s">
        <v>1335</v>
      </c>
      <c r="E114" s="188">
        <v>1</v>
      </c>
      <c r="F114" s="186" t="s">
        <v>1335</v>
      </c>
      <c r="G114" s="186" t="s">
        <v>1335</v>
      </c>
      <c r="H114" s="186" t="s">
        <v>1335</v>
      </c>
      <c r="I114" s="186" t="s">
        <v>1335</v>
      </c>
      <c r="J114" s="177"/>
    </row>
    <row r="115" spans="1:10" ht="15.4" customHeight="1">
      <c r="A115" s="243"/>
      <c r="B115" s="244"/>
      <c r="C115" s="181">
        <f>Orçamento!K303</f>
        <v>12595.405199999999</v>
      </c>
      <c r="D115" s="186"/>
      <c r="E115" s="181">
        <f>C115</f>
        <v>12595.405199999999</v>
      </c>
      <c r="F115" s="186"/>
      <c r="G115" s="186"/>
      <c r="H115" s="186"/>
      <c r="I115" s="186"/>
      <c r="J115" s="177"/>
    </row>
    <row r="116" spans="1:10" ht="15.4" customHeight="1">
      <c r="A116" s="243" t="s">
        <v>445</v>
      </c>
      <c r="B116" s="244" t="s">
        <v>96</v>
      </c>
      <c r="C116" s="188">
        <v>1</v>
      </c>
      <c r="D116" s="186" t="s">
        <v>1335</v>
      </c>
      <c r="E116" s="186" t="s">
        <v>1335</v>
      </c>
      <c r="F116" s="186" t="s">
        <v>1335</v>
      </c>
      <c r="G116" s="188">
        <v>1</v>
      </c>
      <c r="H116" s="186" t="s">
        <v>1335</v>
      </c>
      <c r="I116" s="186" t="s">
        <v>1335</v>
      </c>
      <c r="J116" s="177"/>
    </row>
    <row r="117" spans="1:10" ht="15.4" customHeight="1">
      <c r="A117" s="243"/>
      <c r="B117" s="244"/>
      <c r="C117" s="181">
        <f>Orçamento!K306</f>
        <v>4335.3320999999996</v>
      </c>
      <c r="D117" s="186"/>
      <c r="E117" s="186"/>
      <c r="F117" s="186"/>
      <c r="G117" s="181">
        <f>C117</f>
        <v>4335.3320999999996</v>
      </c>
      <c r="H117" s="186"/>
      <c r="I117" s="186"/>
      <c r="J117" s="177"/>
    </row>
    <row r="118" spans="1:10" ht="15.4" customHeight="1">
      <c r="A118" s="243" t="s">
        <v>450</v>
      </c>
      <c r="B118" s="244" t="s">
        <v>106</v>
      </c>
      <c r="C118" s="188">
        <v>1</v>
      </c>
      <c r="D118" s="186" t="s">
        <v>1335</v>
      </c>
      <c r="E118" s="186" t="s">
        <v>1335</v>
      </c>
      <c r="F118" s="186" t="s">
        <v>1335</v>
      </c>
      <c r="G118" s="188">
        <v>1</v>
      </c>
      <c r="H118" s="186" t="s">
        <v>1335</v>
      </c>
      <c r="I118" s="186" t="s">
        <v>1335</v>
      </c>
      <c r="J118" s="177"/>
    </row>
    <row r="119" spans="1:10" ht="15.4" customHeight="1">
      <c r="A119" s="243"/>
      <c r="B119" s="244"/>
      <c r="C119" s="181">
        <f>Orçamento!K311</f>
        <v>26964.971600000004</v>
      </c>
      <c r="D119" s="186"/>
      <c r="E119" s="186"/>
      <c r="F119" s="186"/>
      <c r="G119" s="181">
        <f>C119</f>
        <v>26964.971600000004</v>
      </c>
      <c r="H119" s="186"/>
      <c r="I119" s="186"/>
      <c r="J119" s="177"/>
    </row>
    <row r="120" spans="1:10" ht="15.4" customHeight="1">
      <c r="A120" s="243" t="s">
        <v>463</v>
      </c>
      <c r="B120" s="244" t="s">
        <v>120</v>
      </c>
      <c r="C120" s="188">
        <v>1</v>
      </c>
      <c r="D120" s="186" t="s">
        <v>1335</v>
      </c>
      <c r="E120" s="186" t="s">
        <v>1335</v>
      </c>
      <c r="F120" s="186" t="s">
        <v>1335</v>
      </c>
      <c r="G120" s="188">
        <v>1</v>
      </c>
      <c r="H120" s="186" t="s">
        <v>1335</v>
      </c>
      <c r="I120" s="186" t="s">
        <v>1335</v>
      </c>
      <c r="J120" s="177"/>
    </row>
    <row r="121" spans="1:10" ht="15.4" customHeight="1">
      <c r="A121" s="243"/>
      <c r="B121" s="244"/>
      <c r="C121" s="181">
        <f>Orçamento!K324</f>
        <v>77.55</v>
      </c>
      <c r="D121" s="186"/>
      <c r="E121" s="186"/>
      <c r="F121" s="186"/>
      <c r="G121" s="181">
        <f>C121</f>
        <v>77.55</v>
      </c>
      <c r="H121" s="186"/>
      <c r="I121" s="186"/>
      <c r="J121" s="177"/>
    </row>
    <row r="122" spans="1:10" ht="15.4" customHeight="1">
      <c r="A122" s="241" t="s">
        <v>465</v>
      </c>
      <c r="B122" s="242" t="s">
        <v>466</v>
      </c>
      <c r="C122" s="195">
        <v>1</v>
      </c>
      <c r="D122" s="185" t="s">
        <v>1335</v>
      </c>
      <c r="E122" s="185" t="s">
        <v>1335</v>
      </c>
      <c r="F122" s="185" t="s">
        <v>1335</v>
      </c>
      <c r="G122" s="185" t="s">
        <v>1335</v>
      </c>
      <c r="H122" s="185" t="s">
        <v>1335</v>
      </c>
      <c r="I122" s="185" t="s">
        <v>1335</v>
      </c>
      <c r="J122" s="177"/>
    </row>
    <row r="123" spans="1:10" ht="15.4" customHeight="1">
      <c r="A123" s="241"/>
      <c r="B123" s="242"/>
      <c r="C123" s="183">
        <f>Orçamento!K326</f>
        <v>249242.26500000004</v>
      </c>
      <c r="D123" s="183">
        <f>D125+D127+D129+D131+D133+D135+D137+D139+D141+D143+D145+D147</f>
        <v>55503.379799999995</v>
      </c>
      <c r="E123" s="183">
        <f t="shared" ref="E123:I123" si="3">E125+E127+E129+E131+E133+E135+E137+E139+E141+E143+E145+E147</f>
        <v>35998.784400000004</v>
      </c>
      <c r="F123" s="183">
        <f t="shared" si="3"/>
        <v>25962.507200000004</v>
      </c>
      <c r="G123" s="183">
        <f t="shared" si="3"/>
        <v>16460.75</v>
      </c>
      <c r="H123" s="183">
        <f t="shared" si="3"/>
        <v>80724.964399999997</v>
      </c>
      <c r="I123" s="183">
        <f t="shared" si="3"/>
        <v>34591.879200000025</v>
      </c>
      <c r="J123" s="177"/>
    </row>
    <row r="124" spans="1:10" ht="15.4" customHeight="1">
      <c r="A124" s="243" t="s">
        <v>467</v>
      </c>
      <c r="B124" s="244" t="s">
        <v>16</v>
      </c>
      <c r="C124" s="194">
        <v>1</v>
      </c>
      <c r="D124" s="188">
        <v>1</v>
      </c>
      <c r="E124" s="186" t="s">
        <v>1335</v>
      </c>
      <c r="F124" s="186" t="s">
        <v>1335</v>
      </c>
      <c r="G124" s="186" t="s">
        <v>1335</v>
      </c>
      <c r="H124" s="186" t="s">
        <v>1335</v>
      </c>
      <c r="I124" s="186" t="s">
        <v>1335</v>
      </c>
      <c r="J124" s="177"/>
    </row>
    <row r="125" spans="1:10" ht="15.4" customHeight="1">
      <c r="A125" s="243"/>
      <c r="B125" s="244"/>
      <c r="C125" s="181">
        <f>Orçamento!K327</f>
        <v>38257.128199999992</v>
      </c>
      <c r="D125" s="181">
        <f>C125</f>
        <v>38257.128199999992</v>
      </c>
      <c r="E125" s="186"/>
      <c r="F125" s="186"/>
      <c r="G125" s="186"/>
      <c r="H125" s="186"/>
      <c r="I125" s="186"/>
      <c r="J125" s="177"/>
    </row>
    <row r="126" spans="1:10" ht="15.4" customHeight="1">
      <c r="A126" s="243" t="s">
        <v>476</v>
      </c>
      <c r="B126" s="244" t="s">
        <v>35</v>
      </c>
      <c r="C126" s="194">
        <v>1</v>
      </c>
      <c r="D126" s="188">
        <v>0.62</v>
      </c>
      <c r="E126" s="188">
        <v>0.08</v>
      </c>
      <c r="F126" s="188">
        <f>C126-D126-E126-H126</f>
        <v>1.9999999999999962E-2</v>
      </c>
      <c r="G126" s="188"/>
      <c r="H126" s="188">
        <v>0.28000000000000003</v>
      </c>
      <c r="I126" s="188"/>
      <c r="J126" s="177"/>
    </row>
    <row r="127" spans="1:10" ht="15.4" customHeight="1">
      <c r="A127" s="243"/>
      <c r="B127" s="244"/>
      <c r="C127" s="181">
        <f>Orçamento!K336</f>
        <v>4066.4923999999996</v>
      </c>
      <c r="D127" s="181">
        <f>C127-E127-F127-H127</f>
        <v>2526.5223999999998</v>
      </c>
      <c r="E127" s="181">
        <v>355.07</v>
      </c>
      <c r="F127" s="181">
        <v>11.97</v>
      </c>
      <c r="G127" s="186"/>
      <c r="H127" s="190">
        <v>1172.93</v>
      </c>
      <c r="I127" s="186"/>
      <c r="J127" s="177"/>
    </row>
    <row r="128" spans="1:10" ht="15.4" customHeight="1">
      <c r="A128" s="243" t="s">
        <v>490</v>
      </c>
      <c r="B128" s="244" t="s">
        <v>63</v>
      </c>
      <c r="C128" s="194">
        <v>1</v>
      </c>
      <c r="D128" s="188">
        <v>0.3</v>
      </c>
      <c r="E128" s="188">
        <f>C128-D128</f>
        <v>0.7</v>
      </c>
      <c r="F128" s="188"/>
      <c r="G128" s="186" t="s">
        <v>1335</v>
      </c>
      <c r="H128" s="186" t="s">
        <v>1335</v>
      </c>
      <c r="I128" s="186"/>
      <c r="J128" s="177"/>
    </row>
    <row r="129" spans="1:10" ht="15.4" customHeight="1">
      <c r="A129" s="243"/>
      <c r="B129" s="244"/>
      <c r="C129" s="181">
        <f>Orçamento!K348</f>
        <v>43498.74</v>
      </c>
      <c r="D129" s="181">
        <f>C129-E129</f>
        <v>13309.919999999998</v>
      </c>
      <c r="E129" s="181">
        <v>30188.82</v>
      </c>
      <c r="F129" s="181"/>
      <c r="G129" s="186"/>
      <c r="H129" s="186"/>
      <c r="I129" s="186"/>
      <c r="J129" s="177"/>
    </row>
    <row r="130" spans="1:10" ht="15.4" customHeight="1">
      <c r="A130" s="243" t="s">
        <v>500</v>
      </c>
      <c r="B130" s="244" t="s">
        <v>501</v>
      </c>
      <c r="C130" s="194">
        <v>1</v>
      </c>
      <c r="D130" s="188">
        <v>0.79</v>
      </c>
      <c r="E130" s="188">
        <v>0.19</v>
      </c>
      <c r="F130" s="188">
        <f>C130-D130-E130</f>
        <v>1.9999999999999962E-2</v>
      </c>
      <c r="G130" s="186" t="s">
        <v>1335</v>
      </c>
      <c r="H130" s="186" t="s">
        <v>1335</v>
      </c>
      <c r="I130" s="186" t="s">
        <v>1335</v>
      </c>
      <c r="J130" s="177"/>
    </row>
    <row r="131" spans="1:10" ht="15.4" customHeight="1">
      <c r="A131" s="243"/>
      <c r="B131" s="244"/>
      <c r="C131" s="181">
        <f>Orçamento!K355</f>
        <v>1567.5612000000001</v>
      </c>
      <c r="D131" s="181">
        <f>C131-E131-F131</f>
        <v>1239.6912000000002</v>
      </c>
      <c r="E131" s="181">
        <v>299.32</v>
      </c>
      <c r="F131" s="181">
        <v>28.55</v>
      </c>
      <c r="G131" s="186"/>
      <c r="H131" s="186"/>
      <c r="I131" s="186"/>
      <c r="J131" s="177"/>
    </row>
    <row r="132" spans="1:10" ht="15.4" customHeight="1">
      <c r="A132" s="243" t="s">
        <v>504</v>
      </c>
      <c r="B132" s="244" t="s">
        <v>88</v>
      </c>
      <c r="C132" s="194">
        <v>1</v>
      </c>
      <c r="D132" s="188">
        <v>0.28000000000000003</v>
      </c>
      <c r="E132" s="188">
        <f>C132-D132-F132</f>
        <v>0.62</v>
      </c>
      <c r="F132" s="188">
        <v>0.1</v>
      </c>
      <c r="G132" s="186" t="s">
        <v>1335</v>
      </c>
      <c r="H132" s="186" t="s">
        <v>1335</v>
      </c>
      <c r="I132" s="186" t="s">
        <v>1335</v>
      </c>
      <c r="J132" s="177"/>
    </row>
    <row r="133" spans="1:10" ht="15.4" customHeight="1">
      <c r="A133" s="243"/>
      <c r="B133" s="244"/>
      <c r="C133" s="181">
        <f>Orçamento!K358</f>
        <v>604.19799999999998</v>
      </c>
      <c r="D133" s="181">
        <f>C133-E133-F133</f>
        <v>170.11799999999999</v>
      </c>
      <c r="E133" s="190">
        <v>369.56</v>
      </c>
      <c r="F133" s="181">
        <v>64.52</v>
      </c>
      <c r="G133" s="186"/>
      <c r="H133" s="186"/>
      <c r="I133" s="186"/>
      <c r="J133" s="177"/>
    </row>
    <row r="134" spans="1:10" ht="15.4" customHeight="1">
      <c r="A134" s="243" t="s">
        <v>506</v>
      </c>
      <c r="B134" s="244" t="s">
        <v>68</v>
      </c>
      <c r="C134" s="194">
        <v>1</v>
      </c>
      <c r="D134" s="186" t="s">
        <v>1335</v>
      </c>
      <c r="E134" s="186" t="s">
        <v>1335</v>
      </c>
      <c r="F134" s="188">
        <v>1</v>
      </c>
      <c r="G134" s="186" t="s">
        <v>1335</v>
      </c>
      <c r="H134" s="186" t="s">
        <v>1335</v>
      </c>
      <c r="I134" s="186" t="s">
        <v>1335</v>
      </c>
      <c r="J134" s="177"/>
    </row>
    <row r="135" spans="1:10" ht="15.4" customHeight="1">
      <c r="A135" s="243"/>
      <c r="B135" s="244"/>
      <c r="C135" s="181">
        <f>Orçamento!K360</f>
        <v>25857.467200000003</v>
      </c>
      <c r="D135" s="186"/>
      <c r="E135" s="186"/>
      <c r="F135" s="181">
        <f>C135</f>
        <v>25857.467200000003</v>
      </c>
      <c r="G135" s="186"/>
      <c r="H135" s="186"/>
      <c r="I135" s="186"/>
      <c r="J135" s="177"/>
    </row>
    <row r="136" spans="1:10" ht="15.4" customHeight="1">
      <c r="A136" s="243" t="s">
        <v>511</v>
      </c>
      <c r="B136" s="244" t="s">
        <v>512</v>
      </c>
      <c r="C136" s="194">
        <v>1</v>
      </c>
      <c r="D136" s="186" t="s">
        <v>1335</v>
      </c>
      <c r="E136" s="188">
        <v>1</v>
      </c>
      <c r="F136" s="188"/>
      <c r="G136" s="186" t="s">
        <v>1335</v>
      </c>
      <c r="H136" s="186" t="s">
        <v>1335</v>
      </c>
      <c r="I136" s="186" t="s">
        <v>1335</v>
      </c>
      <c r="J136" s="177"/>
    </row>
    <row r="137" spans="1:10" ht="15.4" customHeight="1">
      <c r="A137" s="243"/>
      <c r="B137" s="244"/>
      <c r="C137" s="181">
        <f>Orçamento!K366</f>
        <v>4786.0144</v>
      </c>
      <c r="D137" s="186"/>
      <c r="E137" s="181">
        <f>C137</f>
        <v>4786.0144</v>
      </c>
      <c r="F137" s="186"/>
      <c r="G137" s="186"/>
      <c r="H137" s="186"/>
      <c r="I137" s="186"/>
      <c r="J137" s="177"/>
    </row>
    <row r="138" spans="1:10" ht="15.4" customHeight="1">
      <c r="A138" s="243" t="s">
        <v>514</v>
      </c>
      <c r="B138" s="244" t="s">
        <v>515</v>
      </c>
      <c r="C138" s="194">
        <v>1</v>
      </c>
      <c r="D138" s="186" t="s">
        <v>1335</v>
      </c>
      <c r="E138" s="186" t="s">
        <v>1335</v>
      </c>
      <c r="F138" s="186" t="s">
        <v>1335</v>
      </c>
      <c r="G138" s="188">
        <v>0.39</v>
      </c>
      <c r="H138" s="188">
        <v>0.61</v>
      </c>
      <c r="I138" s="186"/>
      <c r="J138" s="177"/>
    </row>
    <row r="139" spans="1:10" ht="15.4" customHeight="1">
      <c r="A139" s="243"/>
      <c r="B139" s="244"/>
      <c r="C139" s="181">
        <f>Orçamento!K368</f>
        <v>42518.4444</v>
      </c>
      <c r="D139" s="186"/>
      <c r="E139" s="186"/>
      <c r="F139" s="186"/>
      <c r="G139" s="181">
        <v>16460.75</v>
      </c>
      <c r="H139" s="181">
        <f>C139-G139</f>
        <v>26057.6944</v>
      </c>
      <c r="I139" s="186"/>
      <c r="J139" s="177"/>
    </row>
    <row r="140" spans="1:10" ht="15.4" customHeight="1">
      <c r="A140" s="243" t="s">
        <v>563</v>
      </c>
      <c r="B140" s="244" t="s">
        <v>96</v>
      </c>
      <c r="C140" s="194">
        <v>1</v>
      </c>
      <c r="D140" s="186" t="s">
        <v>1335</v>
      </c>
      <c r="E140" s="186" t="s">
        <v>1335</v>
      </c>
      <c r="F140" s="186" t="s">
        <v>1335</v>
      </c>
      <c r="G140" s="186" t="s">
        <v>1335</v>
      </c>
      <c r="H140" s="186" t="s">
        <v>1335</v>
      </c>
      <c r="I140" s="188">
        <v>1</v>
      </c>
      <c r="J140" s="177"/>
    </row>
    <row r="141" spans="1:10" ht="15.4" customHeight="1">
      <c r="A141" s="243"/>
      <c r="B141" s="244"/>
      <c r="C141" s="181">
        <f>Orçamento!K409</f>
        <v>12367.356599999999</v>
      </c>
      <c r="D141" s="186"/>
      <c r="E141" s="186"/>
      <c r="F141" s="186"/>
      <c r="G141" s="186"/>
      <c r="H141" s="186"/>
      <c r="I141" s="181">
        <f>C141</f>
        <v>12367.356599999999</v>
      </c>
      <c r="J141" s="177"/>
    </row>
    <row r="142" spans="1:10" ht="15.4" customHeight="1">
      <c r="A142" s="243" t="s">
        <v>568</v>
      </c>
      <c r="B142" s="244" t="s">
        <v>106</v>
      </c>
      <c r="C142" s="194">
        <v>1</v>
      </c>
      <c r="D142" s="186" t="s">
        <v>1335</v>
      </c>
      <c r="E142" s="186" t="s">
        <v>1335</v>
      </c>
      <c r="F142" s="186" t="s">
        <v>1335</v>
      </c>
      <c r="G142" s="186" t="s">
        <v>1335</v>
      </c>
      <c r="H142" s="188">
        <v>0.72</v>
      </c>
      <c r="I142" s="188">
        <v>0.28000000000000003</v>
      </c>
      <c r="J142" s="177"/>
    </row>
    <row r="143" spans="1:10" ht="15.4" customHeight="1">
      <c r="A143" s="243"/>
      <c r="B143" s="244"/>
      <c r="C143" s="181">
        <f>Orçamento!K414</f>
        <v>73958.078300000023</v>
      </c>
      <c r="D143" s="186"/>
      <c r="E143" s="186"/>
      <c r="F143" s="186"/>
      <c r="G143" s="186"/>
      <c r="H143" s="181">
        <v>53494.34</v>
      </c>
      <c r="I143" s="181">
        <f>C143-H143</f>
        <v>20463.738300000026</v>
      </c>
      <c r="J143" s="177"/>
    </row>
    <row r="144" spans="1:10" ht="15.4" customHeight="1">
      <c r="A144" s="243" t="s">
        <v>584</v>
      </c>
      <c r="B144" s="244" t="s">
        <v>585</v>
      </c>
      <c r="C144" s="194">
        <v>1</v>
      </c>
      <c r="D144" s="186" t="s">
        <v>1335</v>
      </c>
      <c r="E144" s="186" t="s">
        <v>1335</v>
      </c>
      <c r="F144" s="186" t="s">
        <v>1335</v>
      </c>
      <c r="G144" s="186" t="s">
        <v>1335</v>
      </c>
      <c r="H144" s="186" t="s">
        <v>1335</v>
      </c>
      <c r="I144" s="188">
        <v>1</v>
      </c>
      <c r="J144" s="177"/>
    </row>
    <row r="145" spans="1:10" ht="15.4" customHeight="1">
      <c r="A145" s="243"/>
      <c r="B145" s="244"/>
      <c r="C145" s="181">
        <f>Orçamento!K429</f>
        <v>1562.4377999999999</v>
      </c>
      <c r="D145" s="186"/>
      <c r="E145" s="186"/>
      <c r="F145" s="186"/>
      <c r="G145" s="186"/>
      <c r="H145" s="186"/>
      <c r="I145" s="181">
        <f>C145</f>
        <v>1562.4377999999999</v>
      </c>
      <c r="J145" s="177"/>
    </row>
    <row r="146" spans="1:10" ht="15.4" customHeight="1">
      <c r="A146" s="243" t="s">
        <v>589</v>
      </c>
      <c r="B146" s="244" t="s">
        <v>120</v>
      </c>
      <c r="C146" s="194">
        <v>1</v>
      </c>
      <c r="D146" s="186" t="s">
        <v>1335</v>
      </c>
      <c r="E146" s="186" t="s">
        <v>1335</v>
      </c>
      <c r="F146" s="186" t="s">
        <v>1335</v>
      </c>
      <c r="G146" s="186" t="s">
        <v>1335</v>
      </c>
      <c r="H146" s="186" t="s">
        <v>1335</v>
      </c>
      <c r="I146" s="188">
        <v>1</v>
      </c>
      <c r="J146" s="177"/>
    </row>
    <row r="147" spans="1:10" ht="15.4" customHeight="1">
      <c r="A147" s="243"/>
      <c r="B147" s="244"/>
      <c r="C147" s="181">
        <f>Orçamento!K432</f>
        <v>198.34649999999999</v>
      </c>
      <c r="D147" s="186"/>
      <c r="E147" s="186"/>
      <c r="F147" s="186"/>
      <c r="G147" s="186"/>
      <c r="H147" s="186"/>
      <c r="I147" s="181">
        <f>C147</f>
        <v>198.34649999999999</v>
      </c>
      <c r="J147" s="177"/>
    </row>
    <row r="148" spans="1:10" ht="15.4" customHeight="1">
      <c r="A148" s="241" t="s">
        <v>591</v>
      </c>
      <c r="B148" s="242" t="s">
        <v>592</v>
      </c>
      <c r="C148" s="191">
        <v>1</v>
      </c>
      <c r="D148" s="185" t="s">
        <v>1335</v>
      </c>
      <c r="E148" s="185" t="s">
        <v>1335</v>
      </c>
      <c r="F148" s="185" t="s">
        <v>1335</v>
      </c>
      <c r="G148" s="185" t="s">
        <v>1335</v>
      </c>
      <c r="H148" s="185" t="s">
        <v>1335</v>
      </c>
      <c r="I148" s="185" t="s">
        <v>1335</v>
      </c>
      <c r="J148" s="177"/>
    </row>
    <row r="149" spans="1:10" ht="15.4" customHeight="1">
      <c r="A149" s="241"/>
      <c r="B149" s="242"/>
      <c r="C149" s="183">
        <f>Orçamento!K434</f>
        <v>236688.38680000004</v>
      </c>
      <c r="D149" s="183">
        <f>D151+D153+D155+D157+D159+D161+D163+D165+D167+D169+D171</f>
        <v>49818.502200000003</v>
      </c>
      <c r="E149" s="183">
        <f t="shared" ref="E149:H149" si="4">E151+E153+E155+E157+E159+E161+E163+E165+E167+E169+E171</f>
        <v>47073.989099999992</v>
      </c>
      <c r="F149" s="183">
        <f t="shared" si="4"/>
        <v>82839.917200000011</v>
      </c>
      <c r="G149" s="183">
        <f t="shared" si="4"/>
        <v>27498.45</v>
      </c>
      <c r="H149" s="183">
        <f t="shared" si="4"/>
        <v>29457.528500000004</v>
      </c>
      <c r="I149" s="183"/>
      <c r="J149" s="177"/>
    </row>
    <row r="150" spans="1:10" ht="15.4" customHeight="1">
      <c r="A150" s="243" t="s">
        <v>593</v>
      </c>
      <c r="B150" s="244" t="s">
        <v>16</v>
      </c>
      <c r="C150" s="188">
        <v>1</v>
      </c>
      <c r="D150" s="188">
        <v>1</v>
      </c>
      <c r="E150" s="186" t="s">
        <v>1335</v>
      </c>
      <c r="F150" s="186" t="s">
        <v>1335</v>
      </c>
      <c r="G150" s="186" t="s">
        <v>1335</v>
      </c>
      <c r="H150" s="186" t="s">
        <v>1335</v>
      </c>
      <c r="I150" s="186" t="s">
        <v>1335</v>
      </c>
      <c r="J150" s="177"/>
    </row>
    <row r="151" spans="1:10" ht="15.4" customHeight="1">
      <c r="A151" s="243"/>
      <c r="B151" s="244"/>
      <c r="C151" s="181">
        <f>Orçamento!K435</f>
        <v>31814.3822</v>
      </c>
      <c r="D151" s="181">
        <f>C151</f>
        <v>31814.3822</v>
      </c>
      <c r="E151" s="186"/>
      <c r="F151" s="186"/>
      <c r="G151" s="186"/>
      <c r="H151" s="186"/>
      <c r="I151" s="186"/>
      <c r="J151" s="177"/>
    </row>
    <row r="152" spans="1:10" ht="15.4" customHeight="1">
      <c r="A152" s="243" t="s">
        <v>600</v>
      </c>
      <c r="B152" s="244" t="s">
        <v>35</v>
      </c>
      <c r="C152" s="188">
        <v>1</v>
      </c>
      <c r="D152" s="188">
        <v>0.56000000000000005</v>
      </c>
      <c r="E152" s="188">
        <v>0.34</v>
      </c>
      <c r="F152" s="188">
        <f>C152-D152-E152-G152</f>
        <v>9.9999999999999256E-3</v>
      </c>
      <c r="G152" s="188">
        <v>0.09</v>
      </c>
      <c r="H152" s="186" t="s">
        <v>1335</v>
      </c>
      <c r="I152" s="186" t="s">
        <v>1335</v>
      </c>
      <c r="J152" s="177"/>
    </row>
    <row r="153" spans="1:10" ht="15.4" customHeight="1">
      <c r="A153" s="243"/>
      <c r="B153" s="244"/>
      <c r="C153" s="181">
        <f>Orçamento!K442</f>
        <v>7389.4857000000002</v>
      </c>
      <c r="D153" s="181">
        <v>4148.32</v>
      </c>
      <c r="E153" s="181">
        <f>C153-D153-F153-G153</f>
        <v>2544.8457000000003</v>
      </c>
      <c r="F153" s="181">
        <v>33.42</v>
      </c>
      <c r="G153" s="181">
        <v>662.9</v>
      </c>
      <c r="H153" s="186"/>
      <c r="I153" s="186"/>
      <c r="J153" s="177"/>
    </row>
    <row r="154" spans="1:10" ht="15.4" customHeight="1">
      <c r="A154" s="243" t="s">
        <v>613</v>
      </c>
      <c r="B154" s="244" t="s">
        <v>63</v>
      </c>
      <c r="C154" s="188">
        <v>1</v>
      </c>
      <c r="D154" s="188">
        <v>0.27</v>
      </c>
      <c r="E154" s="188">
        <f>C154-D154</f>
        <v>0.73</v>
      </c>
      <c r="F154" s="188"/>
      <c r="G154" s="186" t="s">
        <v>1335</v>
      </c>
      <c r="H154" s="186" t="s">
        <v>1335</v>
      </c>
      <c r="I154" s="186" t="s">
        <v>1335</v>
      </c>
      <c r="J154" s="177"/>
    </row>
    <row r="155" spans="1:10" ht="15.4" customHeight="1">
      <c r="A155" s="243"/>
      <c r="B155" s="244"/>
      <c r="C155" s="181">
        <f>Orçamento!K453</f>
        <v>49968.92</v>
      </c>
      <c r="D155" s="181">
        <v>13855.8</v>
      </c>
      <c r="E155" s="181">
        <f>C155-D155</f>
        <v>36113.119999999995</v>
      </c>
      <c r="F155" s="181"/>
      <c r="G155" s="186"/>
      <c r="H155" s="186"/>
      <c r="I155" s="186"/>
      <c r="J155" s="177"/>
    </row>
    <row r="156" spans="1:10" ht="15.4" customHeight="1">
      <c r="A156" s="243" t="s">
        <v>629</v>
      </c>
      <c r="B156" s="244" t="s">
        <v>153</v>
      </c>
      <c r="C156" s="188">
        <v>1</v>
      </c>
      <c r="D156" s="186" t="s">
        <v>1335</v>
      </c>
      <c r="E156" s="188">
        <v>0.98</v>
      </c>
      <c r="F156" s="188">
        <v>0.02</v>
      </c>
      <c r="G156" s="186" t="s">
        <v>1335</v>
      </c>
      <c r="H156" s="186" t="s">
        <v>1335</v>
      </c>
      <c r="I156" s="186" t="s">
        <v>1335</v>
      </c>
      <c r="J156" s="177"/>
    </row>
    <row r="157" spans="1:10" ht="15.4" customHeight="1">
      <c r="A157" s="243"/>
      <c r="B157" s="244"/>
      <c r="C157" s="181">
        <f>Orçamento!K462</f>
        <v>3623.2510000000002</v>
      </c>
      <c r="D157" s="186"/>
      <c r="E157" s="181">
        <f>C157-F157</f>
        <v>3566.1510000000003</v>
      </c>
      <c r="F157" s="181">
        <v>57.1</v>
      </c>
      <c r="G157" s="186"/>
      <c r="H157" s="186"/>
      <c r="I157" s="186"/>
      <c r="J157" s="177"/>
    </row>
    <row r="158" spans="1:10" ht="15.4" customHeight="1">
      <c r="A158" s="243" t="s">
        <v>633</v>
      </c>
      <c r="B158" s="244" t="s">
        <v>88</v>
      </c>
      <c r="C158" s="188">
        <v>1</v>
      </c>
      <c r="D158" s="186" t="s">
        <v>1335</v>
      </c>
      <c r="E158" s="188">
        <v>0.63</v>
      </c>
      <c r="F158" s="188">
        <f>C158-E158</f>
        <v>0.37</v>
      </c>
      <c r="G158" s="186" t="s">
        <v>1335</v>
      </c>
      <c r="H158" s="186" t="s">
        <v>1335</v>
      </c>
      <c r="I158" s="186" t="s">
        <v>1335</v>
      </c>
      <c r="J158" s="177"/>
    </row>
    <row r="159" spans="1:10" ht="15.4" customHeight="1">
      <c r="A159" s="243"/>
      <c r="B159" s="244"/>
      <c r="C159" s="181">
        <f>Orçamento!K466</f>
        <v>516.20799999999997</v>
      </c>
      <c r="D159" s="186"/>
      <c r="E159" s="181">
        <f>C159-F159</f>
        <v>328.49799999999993</v>
      </c>
      <c r="F159" s="190">
        <v>187.71</v>
      </c>
      <c r="G159" s="186"/>
      <c r="H159" s="186"/>
      <c r="I159" s="186"/>
      <c r="J159" s="177"/>
    </row>
    <row r="160" spans="1:10" ht="15.4" customHeight="1">
      <c r="A160" s="243" t="s">
        <v>635</v>
      </c>
      <c r="B160" s="244" t="s">
        <v>636</v>
      </c>
      <c r="C160" s="188">
        <v>1</v>
      </c>
      <c r="D160" s="186" t="s">
        <v>1335</v>
      </c>
      <c r="E160" s="186" t="s">
        <v>1335</v>
      </c>
      <c r="F160" s="188">
        <v>1</v>
      </c>
      <c r="G160" s="186" t="s">
        <v>1335</v>
      </c>
      <c r="H160" s="186" t="s">
        <v>1335</v>
      </c>
      <c r="I160" s="186" t="s">
        <v>1335</v>
      </c>
      <c r="J160" s="177"/>
    </row>
    <row r="161" spans="1:10" ht="15.4" customHeight="1">
      <c r="A161" s="243"/>
      <c r="B161" s="244"/>
      <c r="C161" s="181">
        <f>Orçamento!K468</f>
        <v>82561.687200000015</v>
      </c>
      <c r="D161" s="186"/>
      <c r="E161" s="186"/>
      <c r="F161" s="181">
        <f>C161</f>
        <v>82561.687200000015</v>
      </c>
      <c r="G161" s="186"/>
      <c r="H161" s="186"/>
      <c r="I161" s="186"/>
      <c r="J161" s="177"/>
    </row>
    <row r="162" spans="1:10" ht="15.4" customHeight="1">
      <c r="A162" s="243" t="s">
        <v>641</v>
      </c>
      <c r="B162" s="244" t="s">
        <v>79</v>
      </c>
      <c r="C162" s="188">
        <v>1</v>
      </c>
      <c r="D162" s="186" t="s">
        <v>1335</v>
      </c>
      <c r="E162" s="188">
        <v>1</v>
      </c>
      <c r="F162" s="186" t="s">
        <v>1335</v>
      </c>
      <c r="G162" s="186" t="s">
        <v>1335</v>
      </c>
      <c r="H162" s="186" t="s">
        <v>1335</v>
      </c>
      <c r="I162" s="186" t="s">
        <v>1335</v>
      </c>
      <c r="J162" s="177"/>
    </row>
    <row r="163" spans="1:10" ht="15.4" customHeight="1">
      <c r="A163" s="243"/>
      <c r="B163" s="244"/>
      <c r="C163" s="181">
        <f>Orçamento!K474</f>
        <v>4521.3743999999997</v>
      </c>
      <c r="D163" s="186"/>
      <c r="E163" s="181">
        <f>C163</f>
        <v>4521.3743999999997</v>
      </c>
      <c r="F163" s="186"/>
      <c r="G163" s="186"/>
      <c r="H163" s="186"/>
      <c r="I163" s="186"/>
      <c r="J163" s="177"/>
    </row>
    <row r="164" spans="1:10" ht="15.4" customHeight="1">
      <c r="A164" s="243" t="s">
        <v>643</v>
      </c>
      <c r="B164" s="244" t="s">
        <v>96</v>
      </c>
      <c r="C164" s="188">
        <v>1</v>
      </c>
      <c r="D164" s="186" t="s">
        <v>1335</v>
      </c>
      <c r="E164" s="186" t="s">
        <v>1335</v>
      </c>
      <c r="F164" s="186" t="s">
        <v>1335</v>
      </c>
      <c r="G164" s="188"/>
      <c r="H164" s="188">
        <v>1</v>
      </c>
      <c r="I164" s="186" t="s">
        <v>1335</v>
      </c>
      <c r="J164" s="177"/>
    </row>
    <row r="165" spans="1:10" ht="15.4" customHeight="1">
      <c r="A165" s="243"/>
      <c r="B165" s="244"/>
      <c r="C165" s="181">
        <f>Orçamento!K476</f>
        <v>4090.5366000000004</v>
      </c>
      <c r="D165" s="186"/>
      <c r="E165" s="186"/>
      <c r="F165" s="186"/>
      <c r="G165" s="181"/>
      <c r="H165" s="181">
        <v>4090.54</v>
      </c>
      <c r="I165" s="186"/>
      <c r="J165" s="177"/>
    </row>
    <row r="166" spans="1:10" ht="15.4" customHeight="1">
      <c r="A166" s="243" t="s">
        <v>650</v>
      </c>
      <c r="B166" s="244" t="s">
        <v>106</v>
      </c>
      <c r="C166" s="188">
        <v>1</v>
      </c>
      <c r="D166" s="186" t="s">
        <v>1335</v>
      </c>
      <c r="E166" s="186" t="s">
        <v>1335</v>
      </c>
      <c r="F166" s="186" t="s">
        <v>1335</v>
      </c>
      <c r="G166" s="188">
        <v>0.51</v>
      </c>
      <c r="H166" s="188">
        <v>0.49</v>
      </c>
      <c r="I166" s="186" t="s">
        <v>1335</v>
      </c>
      <c r="J166" s="177"/>
    </row>
    <row r="167" spans="1:10" ht="15.4" customHeight="1">
      <c r="A167" s="243"/>
      <c r="B167" s="244"/>
      <c r="C167" s="181">
        <f>Orçamento!K483</f>
        <v>51600.998500000002</v>
      </c>
      <c r="D167" s="186"/>
      <c r="E167" s="186"/>
      <c r="F167" s="186"/>
      <c r="G167" s="181">
        <v>26316.51</v>
      </c>
      <c r="H167" s="181">
        <f>C167-G167</f>
        <v>25284.488500000003</v>
      </c>
      <c r="I167" s="186"/>
      <c r="J167" s="177"/>
    </row>
    <row r="168" spans="1:10" ht="15.4" customHeight="1">
      <c r="A168" s="243" t="s">
        <v>664</v>
      </c>
      <c r="B168" s="244" t="s">
        <v>585</v>
      </c>
      <c r="C168" s="188">
        <v>1</v>
      </c>
      <c r="D168" s="186" t="s">
        <v>1335</v>
      </c>
      <c r="E168" s="186" t="s">
        <v>1335</v>
      </c>
      <c r="F168" s="186" t="s">
        <v>1335</v>
      </c>
      <c r="G168" s="188">
        <v>1</v>
      </c>
      <c r="H168" s="188"/>
      <c r="I168" s="186" t="s">
        <v>1335</v>
      </c>
      <c r="J168" s="177"/>
    </row>
    <row r="169" spans="1:10" ht="15.4" customHeight="1">
      <c r="A169" s="243"/>
      <c r="B169" s="244"/>
      <c r="C169" s="181">
        <f>Orçamento!K497</f>
        <v>519.04320000000007</v>
      </c>
      <c r="D169" s="186"/>
      <c r="E169" s="186"/>
      <c r="F169" s="186"/>
      <c r="G169" s="181">
        <v>519.04</v>
      </c>
      <c r="H169" s="181"/>
      <c r="I169" s="186"/>
      <c r="J169" s="177"/>
    </row>
    <row r="170" spans="1:10" ht="15.4" customHeight="1">
      <c r="A170" s="243" t="s">
        <v>668</v>
      </c>
      <c r="B170" s="244" t="s">
        <v>120</v>
      </c>
      <c r="C170" s="188">
        <v>1</v>
      </c>
      <c r="D170" s="186" t="s">
        <v>1335</v>
      </c>
      <c r="E170" s="186" t="s">
        <v>1335</v>
      </c>
      <c r="F170" s="186" t="s">
        <v>1335</v>
      </c>
      <c r="G170" s="188"/>
      <c r="H170" s="188">
        <v>1</v>
      </c>
      <c r="I170" s="186" t="s">
        <v>1335</v>
      </c>
      <c r="J170" s="177"/>
    </row>
    <row r="171" spans="1:10" ht="15.4" customHeight="1">
      <c r="A171" s="243"/>
      <c r="B171" s="244"/>
      <c r="C171" s="181">
        <f>Orçamento!K500</f>
        <v>82.5</v>
      </c>
      <c r="D171" s="186"/>
      <c r="E171" s="186"/>
      <c r="F171" s="186"/>
      <c r="G171" s="181"/>
      <c r="H171" s="181">
        <v>82.5</v>
      </c>
      <c r="I171" s="186"/>
      <c r="J171" s="177"/>
    </row>
    <row r="172" spans="1:10" ht="15.4" customHeight="1">
      <c r="A172" s="241" t="s">
        <v>670</v>
      </c>
      <c r="B172" s="242" t="s">
        <v>671</v>
      </c>
      <c r="C172" s="195">
        <v>1</v>
      </c>
      <c r="D172" s="185" t="s">
        <v>1335</v>
      </c>
      <c r="E172" s="185" t="s">
        <v>1335</v>
      </c>
      <c r="F172" s="185" t="s">
        <v>1335</v>
      </c>
      <c r="G172" s="185" t="s">
        <v>1335</v>
      </c>
      <c r="H172" s="185" t="s">
        <v>1335</v>
      </c>
      <c r="I172" s="185" t="s">
        <v>1335</v>
      </c>
      <c r="J172" s="177"/>
    </row>
    <row r="173" spans="1:10" ht="15.4" customHeight="1">
      <c r="A173" s="241"/>
      <c r="B173" s="242"/>
      <c r="C173" s="183">
        <f>Orçamento!K502</f>
        <v>688761.21581999981</v>
      </c>
      <c r="D173" s="183">
        <f>D175+D177+D179+D181+D183+D185+D187+D189+D191+D193+D195+D197+D199</f>
        <v>52855.764999999999</v>
      </c>
      <c r="E173" s="183">
        <f t="shared" ref="E173:I173" si="5">E175+E177+E179+E181+E183+E185+E187+E189+E191+E193+E195+E197+E199</f>
        <v>97013.240399999995</v>
      </c>
      <c r="F173" s="183">
        <f t="shared" si="5"/>
        <v>286983.43322000001</v>
      </c>
      <c r="G173" s="183">
        <f t="shared" si="5"/>
        <v>56365</v>
      </c>
      <c r="H173" s="183">
        <f t="shared" si="5"/>
        <v>152162.51589999997</v>
      </c>
      <c r="I173" s="183">
        <f t="shared" si="5"/>
        <v>43381.261299999991</v>
      </c>
      <c r="J173" s="177"/>
    </row>
    <row r="174" spans="1:10" ht="15.4" customHeight="1">
      <c r="A174" s="243" t="s">
        <v>672</v>
      </c>
      <c r="B174" s="244" t="s">
        <v>16</v>
      </c>
      <c r="C174" s="194">
        <v>1</v>
      </c>
      <c r="D174" s="194">
        <v>1</v>
      </c>
      <c r="E174" s="186" t="s">
        <v>1335</v>
      </c>
      <c r="F174" s="186" t="s">
        <v>1335</v>
      </c>
      <c r="G174" s="186" t="s">
        <v>1335</v>
      </c>
      <c r="H174" s="186" t="s">
        <v>1335</v>
      </c>
      <c r="I174" s="186" t="s">
        <v>1335</v>
      </c>
      <c r="J174" s="177"/>
    </row>
    <row r="175" spans="1:10" ht="15.4" customHeight="1">
      <c r="A175" s="243"/>
      <c r="B175" s="244"/>
      <c r="C175" s="181">
        <f>Orçamento!K503</f>
        <v>52855.764999999999</v>
      </c>
      <c r="D175" s="181">
        <f>C175</f>
        <v>52855.764999999999</v>
      </c>
      <c r="E175" s="186"/>
      <c r="F175" s="186"/>
      <c r="G175" s="186"/>
      <c r="H175" s="186"/>
      <c r="I175" s="186"/>
      <c r="J175" s="177"/>
    </row>
    <row r="176" spans="1:10" ht="15.4" customHeight="1">
      <c r="A176" s="243" t="s">
        <v>681</v>
      </c>
      <c r="B176" s="244" t="s">
        <v>35</v>
      </c>
      <c r="C176" s="194">
        <v>1</v>
      </c>
      <c r="D176" s="194"/>
      <c r="E176" s="194">
        <v>0.85</v>
      </c>
      <c r="F176" s="194">
        <f>C176-E176</f>
        <v>0.15000000000000002</v>
      </c>
      <c r="G176" s="186" t="s">
        <v>1335</v>
      </c>
      <c r="H176" s="186" t="s">
        <v>1335</v>
      </c>
      <c r="I176" s="186" t="s">
        <v>1335</v>
      </c>
      <c r="J176" s="177"/>
    </row>
    <row r="177" spans="1:10" ht="15.4" customHeight="1">
      <c r="A177" s="243"/>
      <c r="B177" s="244"/>
      <c r="C177" s="181">
        <f>Orçamento!K513</f>
        <v>7530.9165999999996</v>
      </c>
      <c r="D177" s="181"/>
      <c r="E177" s="181">
        <f>C177-F177-H177</f>
        <v>6433.0465999999997</v>
      </c>
      <c r="F177" s="181">
        <v>1097.8699999999999</v>
      </c>
      <c r="G177" s="181"/>
      <c r="H177" s="181"/>
      <c r="I177" s="186"/>
      <c r="J177" s="177"/>
    </row>
    <row r="178" spans="1:10" ht="15.4" customHeight="1">
      <c r="A178" s="243" t="s">
        <v>697</v>
      </c>
      <c r="B178" s="244" t="s">
        <v>63</v>
      </c>
      <c r="C178" s="194">
        <v>1</v>
      </c>
      <c r="D178" s="186" t="s">
        <v>1335</v>
      </c>
      <c r="E178" s="194">
        <v>1</v>
      </c>
      <c r="F178" s="194"/>
      <c r="G178" s="186" t="s">
        <v>1335</v>
      </c>
      <c r="H178" s="186" t="s">
        <v>1335</v>
      </c>
      <c r="I178" s="186" t="s">
        <v>1335</v>
      </c>
      <c r="J178" s="177"/>
    </row>
    <row r="179" spans="1:10" ht="15.4" customHeight="1">
      <c r="A179" s="243"/>
      <c r="B179" s="244"/>
      <c r="C179" s="181">
        <f>Orçamento!K526</f>
        <v>84159.09</v>
      </c>
      <c r="D179" s="186"/>
      <c r="E179" s="181">
        <f>C179</f>
        <v>84159.09</v>
      </c>
      <c r="F179" s="181"/>
      <c r="G179" s="186"/>
      <c r="H179" s="186"/>
      <c r="I179" s="186"/>
      <c r="J179" s="177"/>
    </row>
    <row r="180" spans="1:10" ht="15.4" customHeight="1">
      <c r="A180" s="243" t="s">
        <v>709</v>
      </c>
      <c r="B180" s="244" t="s">
        <v>153</v>
      </c>
      <c r="C180" s="194">
        <v>1</v>
      </c>
      <c r="D180" s="186" t="s">
        <v>1335</v>
      </c>
      <c r="E180" s="194">
        <v>0.92</v>
      </c>
      <c r="F180" s="194">
        <f>C180-E180</f>
        <v>7.999999999999996E-2</v>
      </c>
      <c r="G180" s="186" t="s">
        <v>1335</v>
      </c>
      <c r="H180" s="186" t="s">
        <v>1335</v>
      </c>
      <c r="I180" s="186" t="s">
        <v>1335</v>
      </c>
      <c r="J180" s="177"/>
    </row>
    <row r="181" spans="1:10" ht="15.4" customHeight="1">
      <c r="A181" s="243"/>
      <c r="B181" s="244"/>
      <c r="C181" s="181">
        <f>Orçamento!K534</f>
        <v>1821.9005999999999</v>
      </c>
      <c r="D181" s="186"/>
      <c r="E181" s="181">
        <f>C181-F181</f>
        <v>1679.1605999999999</v>
      </c>
      <c r="F181" s="181">
        <v>142.74</v>
      </c>
      <c r="G181" s="186"/>
      <c r="H181" s="186"/>
      <c r="I181" s="186"/>
      <c r="J181" s="177"/>
    </row>
    <row r="182" spans="1:10" ht="15.4" customHeight="1">
      <c r="A182" s="243" t="s">
        <v>712</v>
      </c>
      <c r="B182" s="244" t="s">
        <v>88</v>
      </c>
      <c r="C182" s="194">
        <v>1</v>
      </c>
      <c r="D182" s="186" t="s">
        <v>1335</v>
      </c>
      <c r="E182" s="194">
        <v>0.27</v>
      </c>
      <c r="F182" s="194">
        <f>C182-E182</f>
        <v>0.73</v>
      </c>
      <c r="G182" s="186" t="s">
        <v>1335</v>
      </c>
      <c r="H182" s="186" t="s">
        <v>1335</v>
      </c>
      <c r="I182" s="186" t="s">
        <v>1335</v>
      </c>
      <c r="J182" s="177"/>
    </row>
    <row r="183" spans="1:10" ht="15.4" customHeight="1">
      <c r="A183" s="243"/>
      <c r="B183" s="244"/>
      <c r="C183" s="181">
        <f>Orçamento!K537</f>
        <v>802.46879999999999</v>
      </c>
      <c r="D183" s="186"/>
      <c r="E183" s="181">
        <f>C183-F183</f>
        <v>220.56880000000001</v>
      </c>
      <c r="F183" s="181">
        <v>581.9</v>
      </c>
      <c r="G183" s="186"/>
      <c r="H183" s="186"/>
      <c r="I183" s="186"/>
      <c r="J183" s="177"/>
    </row>
    <row r="184" spans="1:10" ht="15.4" customHeight="1">
      <c r="A184" s="243" t="s">
        <v>714</v>
      </c>
      <c r="B184" s="244" t="s">
        <v>636</v>
      </c>
      <c r="C184" s="194">
        <v>1</v>
      </c>
      <c r="D184" s="186" t="s">
        <v>1335</v>
      </c>
      <c r="E184" s="186" t="s">
        <v>1335</v>
      </c>
      <c r="F184" s="194">
        <v>1</v>
      </c>
      <c r="G184" s="186" t="s">
        <v>1335</v>
      </c>
      <c r="H184" s="186" t="s">
        <v>1335</v>
      </c>
      <c r="I184" s="186" t="s">
        <v>1335</v>
      </c>
      <c r="J184" s="177"/>
    </row>
    <row r="185" spans="1:10" ht="15.4" customHeight="1">
      <c r="A185" s="243"/>
      <c r="B185" s="244"/>
      <c r="C185" s="181">
        <f>Orçamento!K539</f>
        <v>285160.92322</v>
      </c>
      <c r="D185" s="186"/>
      <c r="E185" s="186"/>
      <c r="F185" s="181">
        <f>C185</f>
        <v>285160.92322</v>
      </c>
      <c r="G185" s="186"/>
      <c r="H185" s="186"/>
      <c r="I185" s="186"/>
      <c r="J185" s="177"/>
    </row>
    <row r="186" spans="1:10" ht="15.4" customHeight="1">
      <c r="A186" s="243" t="s">
        <v>719</v>
      </c>
      <c r="B186" s="244" t="s">
        <v>79</v>
      </c>
      <c r="C186" s="194">
        <v>1</v>
      </c>
      <c r="D186" s="186" t="s">
        <v>1335</v>
      </c>
      <c r="E186" s="194">
        <v>1</v>
      </c>
      <c r="F186" s="186" t="s">
        <v>1335</v>
      </c>
      <c r="G186" s="186" t="s">
        <v>1335</v>
      </c>
      <c r="H186" s="186" t="s">
        <v>1335</v>
      </c>
      <c r="I186" s="186" t="s">
        <v>1335</v>
      </c>
      <c r="J186" s="177"/>
    </row>
    <row r="187" spans="1:10" ht="15.4" customHeight="1">
      <c r="A187" s="243"/>
      <c r="B187" s="244"/>
      <c r="C187" s="181">
        <f>Orçamento!K545</f>
        <v>4521.3743999999997</v>
      </c>
      <c r="D187" s="186"/>
      <c r="E187" s="181">
        <f>C187</f>
        <v>4521.3743999999997</v>
      </c>
      <c r="F187" s="186"/>
      <c r="G187" s="186"/>
      <c r="H187" s="186"/>
      <c r="I187" s="186"/>
      <c r="J187" s="177"/>
    </row>
    <row r="188" spans="1:10" ht="15.4" customHeight="1">
      <c r="A188" s="239" t="s">
        <v>721</v>
      </c>
      <c r="B188" s="237" t="s">
        <v>243</v>
      </c>
      <c r="C188" s="194">
        <v>1</v>
      </c>
      <c r="D188" s="186" t="s">
        <v>1335</v>
      </c>
      <c r="E188" s="186" t="s">
        <v>1335</v>
      </c>
      <c r="F188" s="186" t="s">
        <v>1335</v>
      </c>
      <c r="G188" s="188">
        <v>0.31</v>
      </c>
      <c r="H188" s="188">
        <v>0.69</v>
      </c>
      <c r="I188" s="186" t="s">
        <v>1335</v>
      </c>
      <c r="J188" s="177"/>
    </row>
    <row r="189" spans="1:10" ht="15.4" customHeight="1">
      <c r="A189" s="240"/>
      <c r="B189" s="238"/>
      <c r="C189" s="181">
        <f>Orçamento!K547</f>
        <v>127769.17629999999</v>
      </c>
      <c r="D189" s="186"/>
      <c r="E189" s="186"/>
      <c r="F189" s="186"/>
      <c r="G189" s="181">
        <v>39754.25</v>
      </c>
      <c r="H189" s="181">
        <f>C189-G189</f>
        <v>88014.926299999992</v>
      </c>
      <c r="I189" s="186"/>
      <c r="J189" s="177"/>
    </row>
    <row r="190" spans="1:10" ht="15.4" customHeight="1">
      <c r="A190" s="243" t="s">
        <v>756</v>
      </c>
      <c r="B190" s="244" t="s">
        <v>515</v>
      </c>
      <c r="C190" s="194">
        <v>1</v>
      </c>
      <c r="D190" s="186" t="s">
        <v>1335</v>
      </c>
      <c r="E190" s="186" t="s">
        <v>1335</v>
      </c>
      <c r="F190" s="186" t="s">
        <v>1335</v>
      </c>
      <c r="G190" s="188">
        <v>0.39</v>
      </c>
      <c r="H190" s="188">
        <v>0.61</v>
      </c>
      <c r="I190" s="186" t="s">
        <v>1335</v>
      </c>
      <c r="J190" s="177"/>
    </row>
    <row r="191" spans="1:10" ht="15.4" customHeight="1">
      <c r="A191" s="243"/>
      <c r="B191" s="244"/>
      <c r="C191" s="181">
        <f>Orçamento!K585</f>
        <v>42591.684399999998</v>
      </c>
      <c r="D191" s="186"/>
      <c r="E191" s="186"/>
      <c r="F191" s="186"/>
      <c r="G191" s="181">
        <v>16610.75</v>
      </c>
      <c r="H191" s="181">
        <f>C191-G191</f>
        <v>25980.934399999998</v>
      </c>
      <c r="I191" s="186"/>
      <c r="J191" s="177"/>
    </row>
    <row r="192" spans="1:10" ht="15.4" customHeight="1">
      <c r="A192" s="243" t="s">
        <v>797</v>
      </c>
      <c r="B192" s="244" t="s">
        <v>96</v>
      </c>
      <c r="C192" s="194">
        <v>1</v>
      </c>
      <c r="D192" s="186" t="s">
        <v>1335</v>
      </c>
      <c r="E192" s="186" t="s">
        <v>1335</v>
      </c>
      <c r="F192" s="186" t="s">
        <v>1335</v>
      </c>
      <c r="G192" s="186" t="s">
        <v>1335</v>
      </c>
      <c r="H192" s="186" t="s">
        <v>1335</v>
      </c>
      <c r="I192" s="194">
        <v>1</v>
      </c>
      <c r="J192" s="177"/>
    </row>
    <row r="193" spans="1:10" ht="15.4" customHeight="1">
      <c r="A193" s="243"/>
      <c r="B193" s="244"/>
      <c r="C193" s="181">
        <f>Orçamento!K626</f>
        <v>20452.409</v>
      </c>
      <c r="D193" s="186"/>
      <c r="E193" s="186"/>
      <c r="F193" s="186"/>
      <c r="G193" s="186"/>
      <c r="H193" s="186"/>
      <c r="I193" s="181">
        <f>C193</f>
        <v>20452.409</v>
      </c>
      <c r="J193" s="177"/>
    </row>
    <row r="194" spans="1:10" ht="15.4" customHeight="1">
      <c r="A194" s="243" t="s">
        <v>802</v>
      </c>
      <c r="B194" s="244" t="s">
        <v>106</v>
      </c>
      <c r="C194" s="194">
        <v>1</v>
      </c>
      <c r="D194" s="186" t="s">
        <v>1335</v>
      </c>
      <c r="E194" s="186" t="s">
        <v>1335</v>
      </c>
      <c r="F194" s="186" t="s">
        <v>1335</v>
      </c>
      <c r="G194" s="186" t="s">
        <v>1335</v>
      </c>
      <c r="H194" s="194">
        <v>0.62</v>
      </c>
      <c r="I194" s="194">
        <v>0.38</v>
      </c>
      <c r="J194" s="177"/>
    </row>
    <row r="195" spans="1:10" ht="15.4" customHeight="1">
      <c r="A195" s="243"/>
      <c r="B195" s="244"/>
      <c r="C195" s="181">
        <f>Orçamento!K631</f>
        <v>59343.722799999989</v>
      </c>
      <c r="D195" s="186"/>
      <c r="E195" s="186"/>
      <c r="F195" s="186"/>
      <c r="G195" s="186"/>
      <c r="H195" s="181">
        <v>36759.93</v>
      </c>
      <c r="I195" s="181">
        <f>C195-H195</f>
        <v>22583.792799999988</v>
      </c>
      <c r="J195" s="177"/>
    </row>
    <row r="196" spans="1:10" ht="15.4" customHeight="1">
      <c r="A196" s="243" t="s">
        <v>816</v>
      </c>
      <c r="B196" s="244" t="s">
        <v>585</v>
      </c>
      <c r="C196" s="194">
        <v>1</v>
      </c>
      <c r="D196" s="186" t="s">
        <v>1335</v>
      </c>
      <c r="E196" s="186" t="s">
        <v>1335</v>
      </c>
      <c r="F196" s="186" t="s">
        <v>1335</v>
      </c>
      <c r="G196" s="186" t="s">
        <v>1335</v>
      </c>
      <c r="H196" s="194">
        <v>1</v>
      </c>
      <c r="I196" s="194"/>
      <c r="J196" s="177"/>
    </row>
    <row r="197" spans="1:10" ht="15.4" customHeight="1">
      <c r="A197" s="243"/>
      <c r="B197" s="244"/>
      <c r="C197" s="181">
        <f>Orçamento!K645</f>
        <v>1406.7251999999999</v>
      </c>
      <c r="D197" s="186"/>
      <c r="E197" s="186"/>
      <c r="F197" s="186"/>
      <c r="G197" s="186"/>
      <c r="H197" s="181">
        <f>C197</f>
        <v>1406.7251999999999</v>
      </c>
      <c r="I197" s="181"/>
      <c r="J197" s="177"/>
    </row>
    <row r="198" spans="1:10" ht="15.4" customHeight="1">
      <c r="A198" s="243" t="s">
        <v>819</v>
      </c>
      <c r="B198" s="244" t="s">
        <v>120</v>
      </c>
      <c r="C198" s="194">
        <v>1</v>
      </c>
      <c r="D198" s="186" t="s">
        <v>1335</v>
      </c>
      <c r="E198" s="186" t="s">
        <v>1335</v>
      </c>
      <c r="F198" s="186" t="s">
        <v>1335</v>
      </c>
      <c r="G198" s="186" t="s">
        <v>1335</v>
      </c>
      <c r="H198" s="186" t="s">
        <v>1335</v>
      </c>
      <c r="I198" s="194">
        <v>1</v>
      </c>
      <c r="J198" s="177"/>
    </row>
    <row r="199" spans="1:10" ht="15.4" customHeight="1">
      <c r="A199" s="243"/>
      <c r="B199" s="244"/>
      <c r="C199" s="181">
        <f>Orçamento!K648</f>
        <v>345.05950000000001</v>
      </c>
      <c r="D199" s="186"/>
      <c r="E199" s="186"/>
      <c r="F199" s="186"/>
      <c r="G199" s="186"/>
      <c r="H199" s="186"/>
      <c r="I199" s="181">
        <f>C199</f>
        <v>345.05950000000001</v>
      </c>
      <c r="J199" s="177"/>
    </row>
    <row r="200" spans="1:10" ht="15.4" customHeight="1">
      <c r="A200" s="241" t="s">
        <v>1316</v>
      </c>
      <c r="B200" s="242" t="s">
        <v>936</v>
      </c>
      <c r="C200" s="195">
        <v>1</v>
      </c>
      <c r="D200" s="185" t="s">
        <v>1335</v>
      </c>
      <c r="E200" s="185" t="s">
        <v>1335</v>
      </c>
      <c r="F200" s="185" t="s">
        <v>1335</v>
      </c>
      <c r="G200" s="185" t="s">
        <v>1335</v>
      </c>
      <c r="H200" s="185" t="s">
        <v>1335</v>
      </c>
      <c r="I200" s="185" t="s">
        <v>1335</v>
      </c>
      <c r="J200" s="177"/>
    </row>
    <row r="201" spans="1:10" ht="15.4" customHeight="1">
      <c r="A201" s="241"/>
      <c r="B201" s="242"/>
      <c r="C201" s="183">
        <f>Orçamento!K652</f>
        <v>733344.28989999997</v>
      </c>
      <c r="D201" s="183">
        <f>D203+D205+D207+D209+D211+D213+D215+D217+D219+D221+D223+D225</f>
        <v>57596.6152</v>
      </c>
      <c r="E201" s="183">
        <f>E203+E205+E207+E209+E211+E213+E215+E217+E219+E221+E223+E225</f>
        <v>278440.408</v>
      </c>
      <c r="F201" s="183">
        <f>F203+F205+F207+F209+F211+F213+F215+F217+F219+F221+F223+F225</f>
        <v>94042.221799999999</v>
      </c>
      <c r="G201" s="183">
        <f>G203+G205+G207+G209+G211+G213+G215+G217+G219+G221+G223+G225</f>
        <v>140757.0183</v>
      </c>
      <c r="H201" s="183">
        <f t="shared" ref="H201:I201" si="6">H203+H205+H207+H209+H211+H213+H215+H217+H219+H221+H223+H225</f>
        <v>86619.85500000001</v>
      </c>
      <c r="I201" s="183">
        <f t="shared" si="6"/>
        <v>75888.171599999987</v>
      </c>
      <c r="J201" s="177"/>
    </row>
    <row r="202" spans="1:10" ht="15.4" customHeight="1">
      <c r="A202" s="243" t="s">
        <v>1091</v>
      </c>
      <c r="B202" s="244" t="s">
        <v>16</v>
      </c>
      <c r="C202" s="194">
        <v>1</v>
      </c>
      <c r="D202" s="188">
        <f>C202</f>
        <v>1</v>
      </c>
      <c r="E202" s="186" t="s">
        <v>1335</v>
      </c>
      <c r="F202" s="186" t="s">
        <v>1335</v>
      </c>
      <c r="G202" s="186" t="s">
        <v>1335</v>
      </c>
      <c r="H202" s="186" t="s">
        <v>1335</v>
      </c>
      <c r="I202" s="186"/>
      <c r="J202" s="177"/>
    </row>
    <row r="203" spans="1:10" ht="15.4" customHeight="1">
      <c r="A203" s="243"/>
      <c r="B203" s="244"/>
      <c r="C203" s="181">
        <f>Orçamento!K653</f>
        <v>57596.6152</v>
      </c>
      <c r="D203" s="181">
        <f>C203</f>
        <v>57596.6152</v>
      </c>
      <c r="E203" s="186"/>
      <c r="F203" s="186"/>
      <c r="G203" s="181"/>
      <c r="H203" s="186"/>
      <c r="I203" s="186"/>
      <c r="J203" s="177"/>
    </row>
    <row r="204" spans="1:10" ht="15.4" customHeight="1">
      <c r="A204" s="243" t="s">
        <v>1317</v>
      </c>
      <c r="B204" s="244" t="s">
        <v>35</v>
      </c>
      <c r="C204" s="194">
        <v>1</v>
      </c>
      <c r="D204" s="188"/>
      <c r="E204" s="188">
        <v>0.79</v>
      </c>
      <c r="F204" s="188"/>
      <c r="G204" s="186" t="s">
        <v>1335</v>
      </c>
      <c r="H204" s="188">
        <f>C204-E204</f>
        <v>0.20999999999999996</v>
      </c>
      <c r="I204" s="186"/>
      <c r="J204" s="177"/>
    </row>
    <row r="205" spans="1:10" ht="15.4" customHeight="1">
      <c r="A205" s="243"/>
      <c r="B205" s="244"/>
      <c r="C205" s="181">
        <f>Orçamento!K663</f>
        <v>5907.1841999999997</v>
      </c>
      <c r="D205" s="181"/>
      <c r="E205" s="181">
        <f>C205-H205</f>
        <v>4679.4741999999997</v>
      </c>
      <c r="F205" s="181"/>
      <c r="G205" s="186"/>
      <c r="H205" s="186">
        <v>1227.71</v>
      </c>
      <c r="I205" s="186"/>
      <c r="J205" s="177"/>
    </row>
    <row r="206" spans="1:10" ht="15.4" customHeight="1">
      <c r="A206" s="243" t="s">
        <v>943</v>
      </c>
      <c r="B206" s="244" t="s">
        <v>63</v>
      </c>
      <c r="C206" s="194">
        <v>1</v>
      </c>
      <c r="D206" s="186" t="s">
        <v>1335</v>
      </c>
      <c r="E206" s="188">
        <v>0.09</v>
      </c>
      <c r="F206" s="186" t="s">
        <v>1335</v>
      </c>
      <c r="G206" s="186" t="s">
        <v>1335</v>
      </c>
      <c r="H206" s="188">
        <f>C206-E206</f>
        <v>0.91</v>
      </c>
      <c r="I206" s="186"/>
      <c r="J206" s="177"/>
    </row>
    <row r="207" spans="1:10" ht="15.4" customHeight="1">
      <c r="A207" s="243"/>
      <c r="B207" s="244"/>
      <c r="C207" s="181">
        <f>Orçamento!K675</f>
        <v>65171.869900000012</v>
      </c>
      <c r="D207" s="186"/>
      <c r="E207" s="181">
        <f>C207-H207</f>
        <v>6442.1899000000121</v>
      </c>
      <c r="F207" s="186"/>
      <c r="G207" s="186"/>
      <c r="H207" s="181">
        <v>58729.68</v>
      </c>
      <c r="I207" s="186"/>
      <c r="J207" s="177"/>
    </row>
    <row r="208" spans="1:10" ht="15.4" customHeight="1">
      <c r="A208" s="243" t="s">
        <v>1318</v>
      </c>
      <c r="B208" s="244" t="s">
        <v>949</v>
      </c>
      <c r="C208" s="194">
        <v>1</v>
      </c>
      <c r="D208" s="186" t="s">
        <v>1335</v>
      </c>
      <c r="E208" s="188">
        <v>1</v>
      </c>
      <c r="F208" s="186" t="s">
        <v>1335</v>
      </c>
      <c r="G208" s="186" t="s">
        <v>1335</v>
      </c>
      <c r="H208" s="186"/>
      <c r="I208" s="186"/>
      <c r="J208" s="177"/>
    </row>
    <row r="209" spans="1:10" ht="15.4" customHeight="1">
      <c r="A209" s="243"/>
      <c r="B209" s="244"/>
      <c r="C209" s="181">
        <f>Orçamento!K688</f>
        <v>3207.4534000000003</v>
      </c>
      <c r="D209" s="186"/>
      <c r="E209" s="181">
        <f>C209</f>
        <v>3207.4534000000003</v>
      </c>
      <c r="F209" s="186"/>
      <c r="G209" s="186"/>
      <c r="H209" s="186"/>
      <c r="I209" s="186"/>
      <c r="J209" s="177"/>
    </row>
    <row r="210" spans="1:10" ht="15.4" customHeight="1">
      <c r="A210" s="243" t="s">
        <v>1319</v>
      </c>
      <c r="B210" s="244" t="s">
        <v>952</v>
      </c>
      <c r="C210" s="194">
        <v>1</v>
      </c>
      <c r="D210" s="186" t="s">
        <v>1335</v>
      </c>
      <c r="E210" s="188"/>
      <c r="F210" s="186" t="s">
        <v>1335</v>
      </c>
      <c r="G210" s="186" t="s">
        <v>1335</v>
      </c>
      <c r="H210" s="188">
        <v>1</v>
      </c>
      <c r="I210" s="186"/>
      <c r="J210" s="177"/>
    </row>
    <row r="211" spans="1:10" ht="15.4" customHeight="1">
      <c r="A211" s="243"/>
      <c r="B211" s="244"/>
      <c r="C211" s="181">
        <f>Orçamento!K692</f>
        <v>451.68199999999996</v>
      </c>
      <c r="D211" s="186"/>
      <c r="E211" s="190"/>
      <c r="F211" s="186"/>
      <c r="G211" s="186"/>
      <c r="H211" s="190">
        <f>C211</f>
        <v>451.68199999999996</v>
      </c>
      <c r="I211" s="186"/>
      <c r="J211" s="177"/>
    </row>
    <row r="212" spans="1:10" ht="15.4" customHeight="1">
      <c r="A212" s="243" t="s">
        <v>1320</v>
      </c>
      <c r="B212" s="244" t="s">
        <v>1127</v>
      </c>
      <c r="C212" s="194">
        <v>1</v>
      </c>
      <c r="D212" s="186" t="s">
        <v>1335</v>
      </c>
      <c r="E212" s="186" t="s">
        <v>1335</v>
      </c>
      <c r="F212" s="188">
        <v>0.34</v>
      </c>
      <c r="G212" s="188">
        <v>0.66</v>
      </c>
      <c r="H212" s="186"/>
      <c r="I212" s="186"/>
      <c r="J212" s="177"/>
    </row>
    <row r="213" spans="1:10" ht="15.4" customHeight="1">
      <c r="A213" s="243"/>
      <c r="B213" s="244"/>
      <c r="C213" s="181">
        <f>Orçamento!K694</f>
        <v>213268.2083</v>
      </c>
      <c r="D213" s="186"/>
      <c r="E213" s="186"/>
      <c r="F213" s="181">
        <v>72511.19</v>
      </c>
      <c r="G213" s="181">
        <f>C213-F213</f>
        <v>140757.0183</v>
      </c>
      <c r="H213" s="188"/>
      <c r="I213" s="188"/>
      <c r="J213" s="177"/>
    </row>
    <row r="214" spans="1:10" ht="15.4" customHeight="1">
      <c r="A214" s="243" t="s">
        <v>1321</v>
      </c>
      <c r="B214" s="244" t="s">
        <v>953</v>
      </c>
      <c r="C214" s="194">
        <v>1</v>
      </c>
      <c r="D214" s="186" t="s">
        <v>1335</v>
      </c>
      <c r="E214" s="188">
        <f>C214</f>
        <v>1</v>
      </c>
      <c r="F214" s="181"/>
      <c r="G214" s="186"/>
      <c r="H214" s="181"/>
      <c r="I214" s="181"/>
      <c r="J214" s="177"/>
    </row>
    <row r="215" spans="1:10" ht="15.4" customHeight="1">
      <c r="A215" s="243"/>
      <c r="B215" s="244"/>
      <c r="C215" s="181">
        <f>Orçamento!K734</f>
        <v>257441.28090000001</v>
      </c>
      <c r="D215" s="186"/>
      <c r="E215" s="181">
        <f>C215</f>
        <v>257441.28090000001</v>
      </c>
      <c r="F215" s="188"/>
      <c r="G215" s="186"/>
      <c r="H215" s="186"/>
      <c r="I215" s="186"/>
      <c r="J215" s="177"/>
    </row>
    <row r="216" spans="1:10" ht="15.4" customHeight="1">
      <c r="A216" s="243" t="s">
        <v>1322</v>
      </c>
      <c r="B216" s="244" t="s">
        <v>958</v>
      </c>
      <c r="C216" s="194">
        <v>1</v>
      </c>
      <c r="D216" s="186" t="s">
        <v>1335</v>
      </c>
      <c r="E216" s="188">
        <v>1</v>
      </c>
      <c r="F216" s="186" t="s">
        <v>1335</v>
      </c>
      <c r="G216" s="181"/>
      <c r="H216" s="186"/>
      <c r="I216" s="186"/>
      <c r="J216" s="177"/>
    </row>
    <row r="217" spans="1:10" ht="15.4" customHeight="1">
      <c r="A217" s="243"/>
      <c r="B217" s="244"/>
      <c r="C217" s="181">
        <f>Orçamento!K738</f>
        <v>1326.6432999999997</v>
      </c>
      <c r="D217" s="186"/>
      <c r="E217" s="181">
        <f>C217</f>
        <v>1326.6432999999997</v>
      </c>
      <c r="F217" s="186"/>
      <c r="G217" s="188"/>
      <c r="H217" s="186"/>
      <c r="I217" s="186"/>
      <c r="J217" s="177"/>
    </row>
    <row r="218" spans="1:10" ht="15.4" customHeight="1">
      <c r="A218" s="243" t="s">
        <v>1323</v>
      </c>
      <c r="B218" s="244" t="s">
        <v>961</v>
      </c>
      <c r="C218" s="194">
        <v>1</v>
      </c>
      <c r="D218" s="186" t="s">
        <v>1335</v>
      </c>
      <c r="E218" s="188">
        <v>0.19</v>
      </c>
      <c r="F218" s="188">
        <f>C218-E218</f>
        <v>0.81</v>
      </c>
      <c r="G218" s="181"/>
      <c r="H218" s="186"/>
      <c r="I218" s="186"/>
      <c r="J218" s="177"/>
    </row>
    <row r="219" spans="1:10" ht="15.4" customHeight="1">
      <c r="A219" s="243"/>
      <c r="B219" s="244"/>
      <c r="C219" s="181">
        <f>Orçamento!K743</f>
        <v>26874.398099999999</v>
      </c>
      <c r="D219" s="186"/>
      <c r="E219" s="181">
        <f>Orçamento!K744+Orçamento!K745+Orçamento!K746+Orçamento!K747+Orçamento!K748+Orçamento!K749+Orçamento!K750+Orçamento!K751</f>
        <v>5343.3662999999997</v>
      </c>
      <c r="F219" s="181">
        <f>C219-E219</f>
        <v>21531.031799999997</v>
      </c>
      <c r="G219" s="186"/>
      <c r="H219" s="186"/>
      <c r="I219" s="186"/>
      <c r="J219" s="177"/>
    </row>
    <row r="220" spans="1:10" ht="15.4" customHeight="1">
      <c r="A220" s="243" t="s">
        <v>1324</v>
      </c>
      <c r="B220" s="244" t="s">
        <v>96</v>
      </c>
      <c r="C220" s="194">
        <v>1</v>
      </c>
      <c r="D220" s="186" t="s">
        <v>1335</v>
      </c>
      <c r="E220" s="186" t="s">
        <v>1335</v>
      </c>
      <c r="F220" s="186" t="s">
        <v>1335</v>
      </c>
      <c r="G220" s="181"/>
      <c r="H220" s="181"/>
      <c r="I220" s="194">
        <f>C220</f>
        <v>1</v>
      </c>
      <c r="J220" s="177"/>
    </row>
    <row r="221" spans="1:10" ht="15.4" customHeight="1">
      <c r="A221" s="243"/>
      <c r="B221" s="244"/>
      <c r="C221" s="181">
        <f>Orçamento!K757</f>
        <v>25461.396500000003</v>
      </c>
      <c r="D221" s="186"/>
      <c r="E221" s="186"/>
      <c r="F221" s="186"/>
      <c r="G221" s="186"/>
      <c r="H221" s="186"/>
      <c r="I221" s="181">
        <f>C221</f>
        <v>25461.396500000003</v>
      </c>
      <c r="J221" s="177"/>
    </row>
    <row r="222" spans="1:10" ht="15.4" customHeight="1">
      <c r="A222" s="243" t="s">
        <v>1325</v>
      </c>
      <c r="B222" s="244" t="s">
        <v>106</v>
      </c>
      <c r="C222" s="194">
        <v>1</v>
      </c>
      <c r="D222" s="186" t="s">
        <v>1335</v>
      </c>
      <c r="E222" s="186" t="s">
        <v>1335</v>
      </c>
      <c r="F222" s="186" t="s">
        <v>1335</v>
      </c>
      <c r="G222" s="186"/>
      <c r="H222" s="188">
        <v>0.34</v>
      </c>
      <c r="I222" s="188">
        <f>C222-H222</f>
        <v>0.65999999999999992</v>
      </c>
      <c r="J222" s="177"/>
    </row>
    <row r="223" spans="1:10" ht="15.4" customHeight="1">
      <c r="A223" s="243"/>
      <c r="B223" s="244"/>
      <c r="C223" s="181">
        <f>Orçamento!K764</f>
        <v>76030.358099999998</v>
      </c>
      <c r="D223" s="186"/>
      <c r="E223" s="186"/>
      <c r="F223" s="186"/>
      <c r="G223" s="186"/>
      <c r="H223" s="181">
        <f>Orçamento!K765+Orçamento!K766+Orçamento!K768+Orçamento!K773</f>
        <v>26210.783000000003</v>
      </c>
      <c r="I223" s="181">
        <f>C223-H223</f>
        <v>49819.575099999995</v>
      </c>
      <c r="J223" s="177"/>
    </row>
    <row r="224" spans="1:10" ht="15.4" customHeight="1">
      <c r="A224" s="243" t="s">
        <v>1326</v>
      </c>
      <c r="B224" s="244" t="s">
        <v>120</v>
      </c>
      <c r="C224" s="194">
        <v>1</v>
      </c>
      <c r="D224" s="186" t="s">
        <v>1335</v>
      </c>
      <c r="E224" s="186" t="s">
        <v>1335</v>
      </c>
      <c r="F224" s="186" t="s">
        <v>1335</v>
      </c>
      <c r="G224" s="186"/>
      <c r="H224" s="186" t="s">
        <v>1335</v>
      </c>
      <c r="I224" s="188">
        <f>C224</f>
        <v>1</v>
      </c>
      <c r="J224" s="177"/>
    </row>
    <row r="225" spans="1:10" ht="15.4" customHeight="1">
      <c r="A225" s="243"/>
      <c r="B225" s="244"/>
      <c r="C225" s="181">
        <f>Orçamento!K782</f>
        <v>607.19999999999993</v>
      </c>
      <c r="D225" s="186"/>
      <c r="E225" s="186"/>
      <c r="F225" s="186"/>
      <c r="G225" s="186"/>
      <c r="H225" s="186"/>
      <c r="I225" s="181">
        <f>C225</f>
        <v>607.19999999999993</v>
      </c>
      <c r="J225" s="177"/>
    </row>
    <row r="226" spans="1:10" ht="15.4" customHeight="1">
      <c r="A226" s="241" t="s">
        <v>1327</v>
      </c>
      <c r="B226" s="242" t="s">
        <v>988</v>
      </c>
      <c r="C226" s="193">
        <v>1</v>
      </c>
      <c r="D226" s="185" t="s">
        <v>1335</v>
      </c>
      <c r="E226" s="185" t="s">
        <v>1335</v>
      </c>
      <c r="F226" s="185" t="s">
        <v>1335</v>
      </c>
      <c r="G226" s="185" t="s">
        <v>1335</v>
      </c>
      <c r="H226" s="185" t="s">
        <v>1335</v>
      </c>
      <c r="I226" s="185" t="s">
        <v>1335</v>
      </c>
      <c r="J226" s="177"/>
    </row>
    <row r="227" spans="1:10" ht="15.4" customHeight="1">
      <c r="A227" s="241"/>
      <c r="B227" s="242"/>
      <c r="C227" s="183">
        <f>Orçamento!K784</f>
        <v>274957.20738000004</v>
      </c>
      <c r="D227" s="183">
        <f t="shared" ref="D227:H227" si="7">D229+D231+D233+D235+D237+D239+D241+D243+D245+D247</f>
        <v>27006.926199999998</v>
      </c>
      <c r="E227" s="183">
        <f t="shared" si="7"/>
        <v>70116.913400000005</v>
      </c>
      <c r="F227" s="183">
        <f t="shared" si="7"/>
        <v>47346.074299999993</v>
      </c>
      <c r="G227" s="183">
        <f t="shared" si="7"/>
        <v>31584.688979999999</v>
      </c>
      <c r="H227" s="183">
        <f t="shared" si="7"/>
        <v>20568.63</v>
      </c>
      <c r="I227" s="183">
        <f>I229+I231+I233+I235+I237+I239+I241+I243+I245+I247</f>
        <v>78333.974499999997</v>
      </c>
      <c r="J227" s="177"/>
    </row>
    <row r="228" spans="1:10" ht="15.4" customHeight="1">
      <c r="A228" s="243" t="s">
        <v>989</v>
      </c>
      <c r="B228" s="244" t="s">
        <v>16</v>
      </c>
      <c r="C228" s="194">
        <v>1</v>
      </c>
      <c r="D228" s="188">
        <v>1</v>
      </c>
      <c r="E228" s="186" t="s">
        <v>1335</v>
      </c>
      <c r="F228" s="186" t="s">
        <v>1335</v>
      </c>
      <c r="G228" s="186" t="s">
        <v>1335</v>
      </c>
      <c r="H228" s="186" t="s">
        <v>1335</v>
      </c>
      <c r="I228" s="186" t="s">
        <v>1335</v>
      </c>
      <c r="J228" s="177"/>
    </row>
    <row r="229" spans="1:10" ht="15.4" customHeight="1">
      <c r="A229" s="243"/>
      <c r="B229" s="244"/>
      <c r="C229" s="181">
        <f>Orçamento!K785</f>
        <v>27006.926199999998</v>
      </c>
      <c r="D229" s="181">
        <f>C229</f>
        <v>27006.926199999998</v>
      </c>
      <c r="E229" s="186"/>
      <c r="F229" s="186"/>
      <c r="G229" s="186"/>
      <c r="H229" s="186"/>
      <c r="I229" s="186"/>
      <c r="J229" s="177"/>
    </row>
    <row r="230" spans="1:10" ht="15.4" customHeight="1">
      <c r="A230" s="243" t="s">
        <v>996</v>
      </c>
      <c r="B230" s="244" t="s">
        <v>35</v>
      </c>
      <c r="C230" s="194">
        <v>1</v>
      </c>
      <c r="D230" s="188"/>
      <c r="E230" s="197">
        <v>0.92500000000000004</v>
      </c>
      <c r="F230" s="188">
        <v>0.05</v>
      </c>
      <c r="G230" s="186">
        <v>2.5</v>
      </c>
      <c r="H230" s="186" t="s">
        <v>1335</v>
      </c>
      <c r="I230" s="186" t="s">
        <v>1335</v>
      </c>
      <c r="J230" s="177"/>
    </row>
    <row r="231" spans="1:10" ht="15.4" customHeight="1">
      <c r="A231" s="243"/>
      <c r="B231" s="244"/>
      <c r="C231" s="181">
        <f>Orçamento!K792</f>
        <v>5741.8487000000005</v>
      </c>
      <c r="D231" s="181"/>
      <c r="E231" s="181">
        <f>C231-F231-G231</f>
        <v>5304.9187000000002</v>
      </c>
      <c r="F231" s="181">
        <v>291.29000000000002</v>
      </c>
      <c r="G231" s="181">
        <v>145.63999999999999</v>
      </c>
      <c r="H231" s="181"/>
      <c r="I231" s="186"/>
      <c r="J231" s="177"/>
    </row>
    <row r="232" spans="1:10" ht="15.4" customHeight="1">
      <c r="A232" s="243" t="s">
        <v>1011</v>
      </c>
      <c r="B232" s="244" t="s">
        <v>63</v>
      </c>
      <c r="C232" s="194">
        <v>1</v>
      </c>
      <c r="D232" s="186" t="s">
        <v>1335</v>
      </c>
      <c r="E232" s="194">
        <f>C232-F232-G232</f>
        <v>0.89999999999999991</v>
      </c>
      <c r="F232" s="194">
        <v>7.0000000000000007E-2</v>
      </c>
      <c r="G232" s="188">
        <v>0.03</v>
      </c>
      <c r="H232" s="186" t="s">
        <v>1335</v>
      </c>
      <c r="I232" s="186" t="s">
        <v>1335</v>
      </c>
      <c r="J232" s="177"/>
    </row>
    <row r="233" spans="1:10" ht="15.4" customHeight="1">
      <c r="A233" s="243"/>
      <c r="B233" s="244"/>
      <c r="C233" s="181">
        <f>Orçamento!K803</f>
        <v>67855.523600000015</v>
      </c>
      <c r="D233" s="186"/>
      <c r="E233" s="181">
        <f>C233-F233-G233</f>
        <v>60768.833600000013</v>
      </c>
      <c r="F233" s="181">
        <v>4724.46</v>
      </c>
      <c r="G233" s="181">
        <v>2362.23</v>
      </c>
      <c r="H233" s="186"/>
      <c r="I233" s="186"/>
      <c r="J233" s="177"/>
    </row>
    <row r="234" spans="1:10" ht="15.4" customHeight="1">
      <c r="A234" s="243" t="s">
        <v>1021</v>
      </c>
      <c r="B234" s="244" t="s">
        <v>949</v>
      </c>
      <c r="C234" s="194">
        <v>1</v>
      </c>
      <c r="D234" s="186" t="s">
        <v>1335</v>
      </c>
      <c r="E234" s="194">
        <f>C234-F234-G234</f>
        <v>0.91699999999999993</v>
      </c>
      <c r="F234" s="198">
        <v>5.5E-2</v>
      </c>
      <c r="G234" s="197">
        <v>2.8000000000000001E-2</v>
      </c>
      <c r="H234" s="186" t="s">
        <v>1335</v>
      </c>
      <c r="I234" s="186" t="s">
        <v>1335</v>
      </c>
      <c r="J234" s="177"/>
    </row>
    <row r="235" spans="1:10" ht="15.4" customHeight="1">
      <c r="A235" s="243"/>
      <c r="B235" s="244"/>
      <c r="C235" s="181">
        <f>Orçamento!K810</f>
        <v>4419.0011000000004</v>
      </c>
      <c r="D235" s="186"/>
      <c r="E235" s="181">
        <f>C235-F235-G235</f>
        <v>4043.1610999999998</v>
      </c>
      <c r="F235" s="181">
        <v>250.56</v>
      </c>
      <c r="G235" s="181">
        <v>125.28</v>
      </c>
      <c r="H235" s="186"/>
      <c r="I235" s="186"/>
      <c r="J235" s="177"/>
    </row>
    <row r="236" spans="1:10" ht="15.4" customHeight="1">
      <c r="A236" s="243" t="s">
        <v>1027</v>
      </c>
      <c r="B236" s="244" t="s">
        <v>383</v>
      </c>
      <c r="C236" s="194">
        <v>1</v>
      </c>
      <c r="D236" s="186" t="s">
        <v>1335</v>
      </c>
      <c r="E236" s="186" t="s">
        <v>1335</v>
      </c>
      <c r="F236" s="188">
        <f>C236-G236</f>
        <v>0.61</v>
      </c>
      <c r="G236" s="188">
        <v>0.39</v>
      </c>
      <c r="H236" s="186" t="s">
        <v>1335</v>
      </c>
      <c r="I236" s="186" t="s">
        <v>1335</v>
      </c>
      <c r="J236" s="177"/>
    </row>
    <row r="237" spans="1:10" ht="15.4" customHeight="1">
      <c r="A237" s="243"/>
      <c r="B237" s="244"/>
      <c r="C237" s="181">
        <f>Orçamento!K816</f>
        <v>70132.934299999994</v>
      </c>
      <c r="D237" s="186"/>
      <c r="E237" s="186"/>
      <c r="F237" s="181">
        <f>C237-G237</f>
        <v>42079.764299999995</v>
      </c>
      <c r="G237" s="181">
        <v>28053.17</v>
      </c>
      <c r="H237" s="186"/>
      <c r="I237" s="186"/>
      <c r="J237" s="177"/>
    </row>
    <row r="238" spans="1:10" ht="15.4" customHeight="1">
      <c r="A238" s="243" t="s">
        <v>1033</v>
      </c>
      <c r="B238" s="244" t="s">
        <v>1034</v>
      </c>
      <c r="C238" s="194">
        <v>1</v>
      </c>
      <c r="D238" s="186" t="s">
        <v>1335</v>
      </c>
      <c r="E238" s="186" t="s">
        <v>1335</v>
      </c>
      <c r="F238" s="186" t="s">
        <v>1335</v>
      </c>
      <c r="G238" s="188">
        <v>1</v>
      </c>
      <c r="H238" s="186" t="s">
        <v>1335</v>
      </c>
      <c r="I238" s="186" t="s">
        <v>1335</v>
      </c>
      <c r="J238" s="177"/>
    </row>
    <row r="239" spans="1:10" ht="15.4" customHeight="1">
      <c r="A239" s="243"/>
      <c r="B239" s="244"/>
      <c r="C239" s="181">
        <f>Orçamento!K822</f>
        <v>898.36897999999997</v>
      </c>
      <c r="D239" s="186"/>
      <c r="E239" s="186"/>
      <c r="F239" s="186"/>
      <c r="G239" s="181">
        <f>C239</f>
        <v>898.36897999999997</v>
      </c>
      <c r="H239" s="186"/>
      <c r="I239" s="186"/>
      <c r="J239" s="177"/>
    </row>
    <row r="240" spans="1:10" ht="15.4" customHeight="1">
      <c r="A240" s="243" t="s">
        <v>1040</v>
      </c>
      <c r="B240" s="244" t="s">
        <v>515</v>
      </c>
      <c r="C240" s="194">
        <v>1</v>
      </c>
      <c r="D240" s="186" t="s">
        <v>1335</v>
      </c>
      <c r="E240" s="186" t="s">
        <v>1335</v>
      </c>
      <c r="F240" s="186" t="s">
        <v>1335</v>
      </c>
      <c r="G240" s="186"/>
      <c r="H240" s="188">
        <v>0.42</v>
      </c>
      <c r="I240" s="188">
        <v>0.57999999999999996</v>
      </c>
      <c r="J240" s="177"/>
    </row>
    <row r="241" spans="1:10" ht="15.4" customHeight="1">
      <c r="A241" s="243"/>
      <c r="B241" s="244"/>
      <c r="C241" s="181">
        <f>Orçamento!K827</f>
        <v>24709.958499999997</v>
      </c>
      <c r="D241" s="186"/>
      <c r="E241" s="186"/>
      <c r="F241" s="186"/>
      <c r="G241" s="186"/>
      <c r="H241" s="181">
        <v>10378.18</v>
      </c>
      <c r="I241" s="181">
        <f>C241-H241</f>
        <v>14331.778499999997</v>
      </c>
      <c r="J241" s="177"/>
    </row>
    <row r="242" spans="1:10" ht="15.4" customHeight="1">
      <c r="A242" s="243" t="s">
        <v>1064</v>
      </c>
      <c r="B242" s="244" t="s">
        <v>96</v>
      </c>
      <c r="C242" s="194">
        <v>1</v>
      </c>
      <c r="D242" s="186" t="s">
        <v>1335</v>
      </c>
      <c r="E242" s="186" t="s">
        <v>1335</v>
      </c>
      <c r="F242" s="186" t="s">
        <v>1335</v>
      </c>
      <c r="G242" s="186" t="s">
        <v>1335</v>
      </c>
      <c r="H242" s="186" t="s">
        <v>1335</v>
      </c>
      <c r="I242" s="188">
        <v>1</v>
      </c>
      <c r="J242" s="177"/>
    </row>
    <row r="243" spans="1:10" ht="15.4" customHeight="1">
      <c r="A243" s="243"/>
      <c r="B243" s="244"/>
      <c r="C243" s="181">
        <f>Orçamento!K846</f>
        <v>48319.6633</v>
      </c>
      <c r="D243" s="186"/>
      <c r="E243" s="186"/>
      <c r="F243" s="186"/>
      <c r="G243" s="186"/>
      <c r="H243" s="186"/>
      <c r="I243" s="181">
        <f>C243</f>
        <v>48319.6633</v>
      </c>
      <c r="J243" s="177"/>
    </row>
    <row r="244" spans="1:10" ht="15.4" customHeight="1">
      <c r="A244" s="243" t="s">
        <v>1069</v>
      </c>
      <c r="B244" s="245" t="s">
        <v>106</v>
      </c>
      <c r="C244" s="194">
        <v>1</v>
      </c>
      <c r="D244" s="186" t="s">
        <v>1335</v>
      </c>
      <c r="E244" s="186" t="s">
        <v>1335</v>
      </c>
      <c r="F244" s="186" t="s">
        <v>1335</v>
      </c>
      <c r="G244" s="186" t="s">
        <v>1335</v>
      </c>
      <c r="H244" s="188">
        <v>0.39</v>
      </c>
      <c r="I244" s="188">
        <v>0.61</v>
      </c>
      <c r="J244" s="177"/>
    </row>
    <row r="245" spans="1:10" ht="15.4" customHeight="1">
      <c r="A245" s="243"/>
      <c r="B245" s="244"/>
      <c r="C245" s="181">
        <f>Orçamento!K851</f>
        <v>25476.128000000001</v>
      </c>
      <c r="D245" s="186"/>
      <c r="E245" s="186"/>
      <c r="F245" s="186"/>
      <c r="G245" s="186"/>
      <c r="H245" s="181">
        <v>10190.450000000001</v>
      </c>
      <c r="I245" s="181">
        <f>C245-H245</f>
        <v>15285.678</v>
      </c>
      <c r="J245" s="177"/>
    </row>
    <row r="246" spans="1:10" ht="15.4" customHeight="1">
      <c r="A246" s="243" t="s">
        <v>1085</v>
      </c>
      <c r="B246" s="244" t="s">
        <v>1086</v>
      </c>
      <c r="C246" s="194">
        <v>1</v>
      </c>
      <c r="D246" s="186" t="s">
        <v>1335</v>
      </c>
      <c r="E246" s="186" t="s">
        <v>1335</v>
      </c>
      <c r="F246" s="186" t="s">
        <v>1335</v>
      </c>
      <c r="G246" s="186" t="s">
        <v>1335</v>
      </c>
      <c r="H246" s="186" t="s">
        <v>1335</v>
      </c>
      <c r="I246" s="188">
        <v>1</v>
      </c>
      <c r="J246" s="177"/>
    </row>
    <row r="247" spans="1:10" ht="15.4" customHeight="1">
      <c r="A247" s="243"/>
      <c r="B247" s="244"/>
      <c r="C247" s="181">
        <f>Orçamento!K867</f>
        <v>396.85469999999998</v>
      </c>
      <c r="D247" s="186"/>
      <c r="E247" s="186"/>
      <c r="F247" s="186"/>
      <c r="G247" s="186"/>
      <c r="H247" s="186"/>
      <c r="I247" s="181">
        <f>C247</f>
        <v>396.85469999999998</v>
      </c>
      <c r="J247" s="177"/>
    </row>
    <row r="248" spans="1:10" ht="15.4" customHeight="1">
      <c r="A248" s="241" t="s">
        <v>1328</v>
      </c>
      <c r="B248" s="242" t="s">
        <v>1194</v>
      </c>
      <c r="C248" s="191">
        <v>1</v>
      </c>
      <c r="D248" s="185" t="s">
        <v>1335</v>
      </c>
      <c r="E248" s="185" t="s">
        <v>1335</v>
      </c>
      <c r="F248" s="185" t="s">
        <v>1335</v>
      </c>
      <c r="G248" s="185" t="s">
        <v>1335</v>
      </c>
      <c r="H248" s="185" t="s">
        <v>1335</v>
      </c>
      <c r="I248" s="185" t="s">
        <v>1335</v>
      </c>
      <c r="J248" s="177"/>
    </row>
    <row r="249" spans="1:10" ht="15.4" customHeight="1">
      <c r="A249" s="241"/>
      <c r="B249" s="242"/>
      <c r="C249" s="183">
        <f>Orçamento!K871</f>
        <v>460878.88073999999</v>
      </c>
      <c r="D249" s="183">
        <f>D251+D253+D255+D257+D259+D261+D263+D265+D267+D269</f>
        <v>48394.599400000006</v>
      </c>
      <c r="E249" s="183">
        <f t="shared" ref="E249:I249" si="8">E251+E253+E255+E257+E259+E261+E263+E265+E267+E269</f>
        <v>123582.09169999999</v>
      </c>
      <c r="F249" s="183">
        <f t="shared" si="8"/>
        <v>44727.392</v>
      </c>
      <c r="G249" s="183">
        <f t="shared" si="8"/>
        <v>40806.193139999988</v>
      </c>
      <c r="H249" s="183">
        <f t="shared" si="8"/>
        <v>131567.82</v>
      </c>
      <c r="I249" s="183">
        <f t="shared" si="8"/>
        <v>71800.78449999998</v>
      </c>
      <c r="J249" s="177"/>
    </row>
    <row r="250" spans="1:10" ht="15.4" customHeight="1">
      <c r="A250" s="243" t="s">
        <v>1195</v>
      </c>
      <c r="B250" s="244" t="s">
        <v>16</v>
      </c>
      <c r="C250" s="188">
        <v>1</v>
      </c>
      <c r="D250" s="188">
        <v>1</v>
      </c>
      <c r="E250" s="186" t="s">
        <v>1335</v>
      </c>
      <c r="F250" s="186" t="s">
        <v>1335</v>
      </c>
      <c r="G250" s="186" t="s">
        <v>1335</v>
      </c>
      <c r="H250" s="186" t="s">
        <v>1335</v>
      </c>
      <c r="I250" s="186" t="s">
        <v>1335</v>
      </c>
    </row>
    <row r="251" spans="1:10" ht="15.4" customHeight="1">
      <c r="A251" s="243"/>
      <c r="B251" s="244"/>
      <c r="C251" s="181">
        <f>Orçamento!K872</f>
        <v>48394.599400000006</v>
      </c>
      <c r="D251" s="181">
        <f>C251</f>
        <v>48394.599400000006</v>
      </c>
      <c r="E251" s="186"/>
      <c r="F251" s="186"/>
      <c r="G251" s="186"/>
      <c r="H251" s="186"/>
      <c r="I251" s="186"/>
    </row>
    <row r="252" spans="1:10" ht="15.4" customHeight="1">
      <c r="A252" s="243" t="s">
        <v>1202</v>
      </c>
      <c r="B252" s="244" t="s">
        <v>35</v>
      </c>
      <c r="C252" s="188">
        <v>1</v>
      </c>
      <c r="D252" s="188"/>
      <c r="E252" s="199">
        <f>C252-F252-G252</f>
        <v>0.99780000000000002</v>
      </c>
      <c r="F252" s="199">
        <v>1.1000000000000001E-3</v>
      </c>
      <c r="G252" s="200">
        <v>1.1000000000000001E-3</v>
      </c>
      <c r="H252" s="186" t="s">
        <v>1335</v>
      </c>
      <c r="I252" s="186" t="s">
        <v>1335</v>
      </c>
    </row>
    <row r="253" spans="1:10" ht="15.4" customHeight="1">
      <c r="A253" s="243"/>
      <c r="B253" s="244"/>
      <c r="C253" s="181">
        <f>Orçamento!K879</f>
        <v>12288.0489</v>
      </c>
      <c r="D253" s="181"/>
      <c r="E253" s="181">
        <f>C253-F253-G253</f>
        <v>12261.5689</v>
      </c>
      <c r="F253" s="181">
        <v>13.24</v>
      </c>
      <c r="G253" s="186">
        <v>13.24</v>
      </c>
      <c r="H253" s="186"/>
      <c r="I253" s="186"/>
    </row>
    <row r="254" spans="1:10" ht="15.4" customHeight="1">
      <c r="A254" s="243" t="s">
        <v>1329</v>
      </c>
      <c r="B254" s="244" t="s">
        <v>63</v>
      </c>
      <c r="C254" s="188">
        <v>1</v>
      </c>
      <c r="D254" s="186"/>
      <c r="E254" s="188">
        <v>1</v>
      </c>
      <c r="F254" s="188"/>
      <c r="G254" s="186" t="s">
        <v>1335</v>
      </c>
      <c r="H254" s="186" t="s">
        <v>1335</v>
      </c>
      <c r="I254" s="186" t="s">
        <v>1335</v>
      </c>
    </row>
    <row r="255" spans="1:10" ht="15.4" customHeight="1">
      <c r="A255" s="243"/>
      <c r="B255" s="244"/>
      <c r="C255" s="181">
        <f>Orçamento!K890</f>
        <v>106934.34659999999</v>
      </c>
      <c r="D255" s="186"/>
      <c r="E255" s="181">
        <f>C255</f>
        <v>106934.34659999999</v>
      </c>
      <c r="F255" s="181"/>
      <c r="G255" s="181"/>
      <c r="H255" s="186"/>
      <c r="I255" s="186"/>
    </row>
    <row r="256" spans="1:10" ht="15.4" customHeight="1">
      <c r="A256" s="243" t="s">
        <v>1330</v>
      </c>
      <c r="B256" s="244" t="s">
        <v>949</v>
      </c>
      <c r="C256" s="188">
        <v>1</v>
      </c>
      <c r="D256" s="186"/>
      <c r="E256" s="199">
        <f>C256-F256-G256</f>
        <v>0.97900000000000009</v>
      </c>
      <c r="F256" s="199">
        <v>1.0500000000000001E-2</v>
      </c>
      <c r="G256" s="200">
        <v>1.0500000000000001E-2</v>
      </c>
      <c r="H256" s="186" t="s">
        <v>1335</v>
      </c>
      <c r="I256" s="186" t="s">
        <v>1335</v>
      </c>
    </row>
    <row r="257" spans="1:9" ht="15.4" customHeight="1">
      <c r="A257" s="243"/>
      <c r="B257" s="244"/>
      <c r="C257" s="181">
        <f>Orçamento!K894</f>
        <v>4481.7361999999994</v>
      </c>
      <c r="D257" s="186"/>
      <c r="E257" s="181">
        <f>C257-F257-G257</f>
        <v>4386.1761999999999</v>
      </c>
      <c r="F257" s="181">
        <v>47.78</v>
      </c>
      <c r="G257" s="181">
        <v>47.78</v>
      </c>
      <c r="H257" s="186"/>
      <c r="I257" s="186"/>
    </row>
    <row r="258" spans="1:9" ht="15.4" customHeight="1">
      <c r="A258" s="243" t="s">
        <v>1331</v>
      </c>
      <c r="B258" s="244" t="s">
        <v>235</v>
      </c>
      <c r="C258" s="188">
        <v>1</v>
      </c>
      <c r="D258" s="186" t="s">
        <v>1335</v>
      </c>
      <c r="E258" s="186" t="s">
        <v>1335</v>
      </c>
      <c r="F258" s="188">
        <v>0.5</v>
      </c>
      <c r="G258" s="188">
        <v>0.5</v>
      </c>
      <c r="H258" s="188"/>
      <c r="I258" s="186" t="s">
        <v>1335</v>
      </c>
    </row>
    <row r="259" spans="1:9" ht="15.4" customHeight="1">
      <c r="A259" s="243"/>
      <c r="B259" s="244"/>
      <c r="C259" s="181">
        <f>Orçamento!K900</f>
        <v>61692.563999999998</v>
      </c>
      <c r="D259" s="186"/>
      <c r="E259" s="186"/>
      <c r="F259" s="181">
        <f>C259/2</f>
        <v>30846.281999999999</v>
      </c>
      <c r="G259" s="181">
        <f>C259-F259</f>
        <v>30846.281999999999</v>
      </c>
      <c r="H259" s="181"/>
      <c r="I259" s="186"/>
    </row>
    <row r="260" spans="1:9" ht="15.4" customHeight="1">
      <c r="A260" s="243" t="s">
        <v>1236</v>
      </c>
      <c r="B260" s="244" t="s">
        <v>1237</v>
      </c>
      <c r="C260" s="188">
        <v>1</v>
      </c>
      <c r="D260" s="186" t="s">
        <v>1335</v>
      </c>
      <c r="E260" s="186" t="s">
        <v>1335</v>
      </c>
      <c r="F260" s="188">
        <v>0.13</v>
      </c>
      <c r="G260" s="188">
        <v>0.09</v>
      </c>
      <c r="H260" s="188">
        <f>C260-F260-G260</f>
        <v>0.78</v>
      </c>
      <c r="I260" s="186" t="s">
        <v>1335</v>
      </c>
    </row>
    <row r="261" spans="1:9" ht="15.4" customHeight="1">
      <c r="A261" s="243"/>
      <c r="B261" s="244"/>
      <c r="C261" s="181">
        <f>Orçamento!K906</f>
        <v>105657.36113999999</v>
      </c>
      <c r="D261" s="186"/>
      <c r="E261" s="186"/>
      <c r="F261" s="181">
        <v>13820.09</v>
      </c>
      <c r="G261" s="181">
        <f>C261-F261-H261</f>
        <v>9898.8911399999924</v>
      </c>
      <c r="H261" s="181">
        <v>81938.38</v>
      </c>
      <c r="I261" s="186"/>
    </row>
    <row r="262" spans="1:9" ht="15.4" customHeight="1">
      <c r="A262" s="243" t="s">
        <v>1255</v>
      </c>
      <c r="B262" s="244" t="s">
        <v>96</v>
      </c>
      <c r="C262" s="188">
        <v>1</v>
      </c>
      <c r="D262" s="186" t="s">
        <v>1335</v>
      </c>
      <c r="E262" s="186" t="s">
        <v>1335</v>
      </c>
      <c r="F262" s="186" t="s">
        <v>1335</v>
      </c>
      <c r="G262" s="186" t="s">
        <v>1335</v>
      </c>
      <c r="H262" s="181"/>
      <c r="I262" s="188">
        <v>1</v>
      </c>
    </row>
    <row r="263" spans="1:9" ht="15.4" customHeight="1">
      <c r="A263" s="243"/>
      <c r="B263" s="244"/>
      <c r="C263" s="181">
        <f>Orçamento!K923</f>
        <v>21543.831299999998</v>
      </c>
      <c r="D263" s="186"/>
      <c r="E263" s="186"/>
      <c r="F263" s="186"/>
      <c r="G263" s="186"/>
      <c r="H263" s="186"/>
      <c r="I263" s="181">
        <f>C263</f>
        <v>21543.831299999998</v>
      </c>
    </row>
    <row r="264" spans="1:9" ht="15.4" customHeight="1">
      <c r="A264" s="243" t="s">
        <v>1332</v>
      </c>
      <c r="B264" s="244" t="s">
        <v>106</v>
      </c>
      <c r="C264" s="188">
        <v>1</v>
      </c>
      <c r="D264" s="186" t="s">
        <v>1335</v>
      </c>
      <c r="E264" s="186" t="s">
        <v>1335</v>
      </c>
      <c r="F264" s="186" t="s">
        <v>1335</v>
      </c>
      <c r="G264" s="186" t="s">
        <v>1335</v>
      </c>
      <c r="H264" s="188">
        <v>0.51</v>
      </c>
      <c r="I264" s="188">
        <v>0.49</v>
      </c>
    </row>
    <row r="265" spans="1:9" ht="15.4" customHeight="1">
      <c r="A265" s="243"/>
      <c r="B265" s="244"/>
      <c r="C265" s="181">
        <f>Orçamento!K928</f>
        <v>98203.893199999991</v>
      </c>
      <c r="D265" s="186"/>
      <c r="E265" s="186"/>
      <c r="F265" s="186"/>
      <c r="G265" s="186"/>
      <c r="H265" s="181">
        <v>49629.440000000002</v>
      </c>
      <c r="I265" s="181">
        <f>C265-H265</f>
        <v>48574.453199999989</v>
      </c>
    </row>
    <row r="266" spans="1:9" ht="15.4" customHeight="1">
      <c r="A266" s="243" t="s">
        <v>1333</v>
      </c>
      <c r="B266" s="244" t="s">
        <v>1276</v>
      </c>
      <c r="C266" s="188">
        <v>1</v>
      </c>
      <c r="D266" s="186" t="s">
        <v>1335</v>
      </c>
      <c r="E266" s="186" t="s">
        <v>1335</v>
      </c>
      <c r="F266" s="186" t="s">
        <v>1335</v>
      </c>
      <c r="G266" s="186" t="s">
        <v>1335</v>
      </c>
      <c r="H266" s="186" t="s">
        <v>1335</v>
      </c>
      <c r="I266" s="188">
        <v>1</v>
      </c>
    </row>
    <row r="267" spans="1:9" ht="15.4" customHeight="1">
      <c r="A267" s="243"/>
      <c r="B267" s="244"/>
      <c r="C267" s="181">
        <f>Orçamento!K943</f>
        <v>951.55</v>
      </c>
      <c r="D267" s="186"/>
      <c r="E267" s="186"/>
      <c r="F267" s="186"/>
      <c r="G267" s="186"/>
      <c r="H267" s="186"/>
      <c r="I267" s="181">
        <f>C267</f>
        <v>951.55</v>
      </c>
    </row>
    <row r="268" spans="1:9" ht="15" customHeight="1">
      <c r="A268" s="246" t="s">
        <v>1283</v>
      </c>
      <c r="B268" s="237" t="s">
        <v>120</v>
      </c>
      <c r="C268" s="188">
        <v>1</v>
      </c>
      <c r="D268" s="186" t="s">
        <v>1335</v>
      </c>
      <c r="E268" s="186" t="s">
        <v>1335</v>
      </c>
      <c r="F268" s="186" t="s">
        <v>1335</v>
      </c>
      <c r="G268" s="186" t="s">
        <v>1335</v>
      </c>
      <c r="H268" s="186" t="s">
        <v>1335</v>
      </c>
      <c r="I268" s="188">
        <v>1</v>
      </c>
    </row>
    <row r="269" spans="1:9" ht="15" customHeight="1">
      <c r="A269" s="246"/>
      <c r="B269" s="238"/>
      <c r="C269" s="182">
        <f>Orçamento!K950</f>
        <v>730.94999999999993</v>
      </c>
      <c r="D269" s="187"/>
      <c r="E269" s="187"/>
      <c r="F269" s="187"/>
      <c r="G269" s="187"/>
      <c r="H269" s="187"/>
      <c r="I269" s="182">
        <f>C269</f>
        <v>730.94999999999993</v>
      </c>
    </row>
    <row r="270" spans="1:9" ht="4.5" customHeight="1">
      <c r="B270" s="173"/>
      <c r="C270" s="174"/>
      <c r="D270" s="173"/>
      <c r="E270" s="173"/>
      <c r="F270" s="173"/>
      <c r="G270" s="173"/>
      <c r="H270" s="173"/>
      <c r="I270" s="173"/>
    </row>
    <row r="271" spans="1:9" ht="15" customHeight="1">
      <c r="A271" s="235"/>
      <c r="B271" s="233" t="s">
        <v>1334</v>
      </c>
      <c r="C271" s="203">
        <v>1</v>
      </c>
      <c r="D271" s="209">
        <v>0.13070000000000001</v>
      </c>
      <c r="E271" s="209">
        <v>0.22850000000000001</v>
      </c>
      <c r="F271" s="209">
        <v>0.24879999999999999</v>
      </c>
      <c r="G271" s="209">
        <v>0.1212</v>
      </c>
      <c r="H271" s="209">
        <v>0.17430000000000001</v>
      </c>
      <c r="I271" s="209">
        <v>9.6500000000000002E-2</v>
      </c>
    </row>
    <row r="272" spans="1:9" ht="15" customHeight="1">
      <c r="A272" s="236"/>
      <c r="B272" s="234"/>
      <c r="C272" s="202">
        <f>C11+C33+C55+C79+C101+C123+C149+C173+C201+C227+C249</f>
        <v>3630139.6594400001</v>
      </c>
      <c r="D272" s="202">
        <f t="shared" ref="D272:I272" si="9">D11+D33+D55+D79+D101+D123+D149+D173+D201+D227+D249</f>
        <v>474491.73819999996</v>
      </c>
      <c r="E272" s="202">
        <f t="shared" si="9"/>
        <v>829749.29169999994</v>
      </c>
      <c r="F272" s="202">
        <f t="shared" si="9"/>
        <v>903483.8727200001</v>
      </c>
      <c r="G272" s="202">
        <f t="shared" si="9"/>
        <v>440133.67801999999</v>
      </c>
      <c r="H272" s="202">
        <f t="shared" si="9"/>
        <v>632772.40690000006</v>
      </c>
      <c r="I272" s="202">
        <f t="shared" si="9"/>
        <v>349508.66870000004</v>
      </c>
    </row>
    <row r="273" spans="1:11" ht="15" customHeight="1">
      <c r="A273" s="204"/>
      <c r="B273" s="205" t="s">
        <v>1338</v>
      </c>
      <c r="C273" s="203"/>
      <c r="D273" s="209">
        <f>C271-D271</f>
        <v>0.86929999999999996</v>
      </c>
      <c r="E273" s="209">
        <f t="shared" ref="E273:H274" si="10">D273-E271</f>
        <v>0.64079999999999993</v>
      </c>
      <c r="F273" s="209">
        <f t="shared" si="10"/>
        <v>0.3919999999999999</v>
      </c>
      <c r="G273" s="209">
        <f t="shared" si="10"/>
        <v>0.27079999999999993</v>
      </c>
      <c r="H273" s="209">
        <f t="shared" si="10"/>
        <v>9.6499999999999919E-2</v>
      </c>
      <c r="I273" s="208">
        <v>0</v>
      </c>
    </row>
    <row r="274" spans="1:11" ht="15" customHeight="1">
      <c r="A274" s="206"/>
      <c r="B274" s="207" t="s">
        <v>1337</v>
      </c>
      <c r="C274" s="176"/>
      <c r="D274" s="175">
        <f>C272-D272</f>
        <v>3155647.9212400001</v>
      </c>
      <c r="E274" s="175">
        <f t="shared" si="10"/>
        <v>2325898.6295400001</v>
      </c>
      <c r="F274" s="175">
        <f t="shared" si="10"/>
        <v>1422414.75682</v>
      </c>
      <c r="G274" s="175">
        <f t="shared" si="10"/>
        <v>982281.07880000002</v>
      </c>
      <c r="H274" s="175">
        <f t="shared" si="10"/>
        <v>349508.67189999996</v>
      </c>
      <c r="I274" s="175">
        <f>H274-I272</f>
        <v>3.1999999191612005E-3</v>
      </c>
    </row>
    <row r="275" spans="1:11">
      <c r="B275" s="173"/>
      <c r="C275" s="177"/>
    </row>
    <row r="276" spans="1:11" ht="15.75">
      <c r="B276" s="178" t="s">
        <v>11</v>
      </c>
      <c r="C276" s="179">
        <f>Orçamento!K953</f>
        <v>2852672.0098600006</v>
      </c>
    </row>
    <row r="277" spans="1:11" ht="15.75">
      <c r="B277" s="178" t="s">
        <v>825</v>
      </c>
      <c r="C277" s="179">
        <f>Orçamento!K954</f>
        <v>777467.6495799995</v>
      </c>
    </row>
    <row r="278" spans="1:11" ht="15.75">
      <c r="B278" s="178" t="s">
        <v>12</v>
      </c>
      <c r="C278" s="179">
        <f>Orçamento!K955</f>
        <v>3630139.6594400001</v>
      </c>
    </row>
    <row r="279" spans="1:11">
      <c r="B279" s="173"/>
      <c r="C279" s="177"/>
    </row>
    <row r="280" spans="1:11" s="2" customFormat="1" ht="15.75">
      <c r="A280" t="s">
        <v>834</v>
      </c>
      <c r="B280"/>
      <c r="C280"/>
      <c r="D280"/>
      <c r="E280" s="12"/>
      <c r="F280"/>
      <c r="G280"/>
      <c r="H280" s="13"/>
      <c r="I280" s="14"/>
      <c r="J280" s="14"/>
      <c r="K280" s="14"/>
    </row>
    <row r="281" spans="1:11" s="2" customFormat="1" ht="15.75">
      <c r="A281"/>
      <c r="B281"/>
      <c r="C281"/>
      <c r="D281"/>
      <c r="E281" s="12"/>
      <c r="F281"/>
      <c r="G281"/>
      <c r="H281" s="13"/>
      <c r="I281" s="14"/>
      <c r="J281" s="14"/>
      <c r="K281" s="14"/>
    </row>
    <row r="282" spans="1:11" s="2" customFormat="1" ht="15.75">
      <c r="A282"/>
      <c r="B282"/>
      <c r="C282"/>
      <c r="D282"/>
      <c r="E282" s="12"/>
      <c r="F282"/>
      <c r="G282"/>
      <c r="H282" s="13"/>
      <c r="I282" s="14"/>
      <c r="J282" s="14"/>
      <c r="K282" s="14"/>
    </row>
    <row r="283" spans="1:11" s="2" customFormat="1" ht="15.75">
      <c r="A283" s="219" t="s">
        <v>830</v>
      </c>
      <c r="B283" s="219"/>
      <c r="C283" s="219"/>
      <c r="D283" s="219"/>
      <c r="E283" s="219"/>
      <c r="F283" s="219"/>
      <c r="G283" s="219"/>
      <c r="H283" s="219"/>
      <c r="I283" s="219"/>
      <c r="J283" s="60"/>
      <c r="K283" s="60"/>
    </row>
    <row r="284" spans="1:11" s="2" customFormat="1" ht="15.75">
      <c r="A284" s="210" t="s">
        <v>831</v>
      </c>
      <c r="B284" s="210"/>
      <c r="C284" s="210"/>
      <c r="D284" s="210"/>
      <c r="E284" s="210"/>
      <c r="F284" s="210"/>
      <c r="G284" s="210"/>
      <c r="H284" s="210"/>
      <c r="I284" s="210"/>
      <c r="J284" s="61"/>
      <c r="K284" s="61"/>
    </row>
    <row r="285" spans="1:11" s="2" customFormat="1" ht="15.75">
      <c r="A285" s="210" t="s">
        <v>832</v>
      </c>
      <c r="B285" s="210"/>
      <c r="C285" s="210"/>
      <c r="D285" s="210"/>
      <c r="E285" s="210"/>
      <c r="F285" s="210"/>
      <c r="G285" s="210"/>
      <c r="H285" s="210"/>
      <c r="I285" s="210"/>
      <c r="J285" s="61"/>
      <c r="K285" s="61"/>
    </row>
    <row r="286" spans="1:11" s="2" customFormat="1" ht="15.75">
      <c r="A286" s="210" t="s">
        <v>833</v>
      </c>
      <c r="B286" s="210"/>
      <c r="C286" s="210"/>
      <c r="D286" s="210"/>
      <c r="E286" s="210"/>
      <c r="F286" s="210"/>
      <c r="G286" s="210"/>
      <c r="H286" s="210"/>
      <c r="I286" s="210"/>
      <c r="J286" s="61"/>
      <c r="K286" s="61"/>
    </row>
    <row r="287" spans="1:11" s="2" customFormat="1"/>
  </sheetData>
  <mergeCells count="270">
    <mergeCell ref="A266:A267"/>
    <mergeCell ref="B266:B267"/>
    <mergeCell ref="A268:A269"/>
    <mergeCell ref="B268:B269"/>
    <mergeCell ref="A1:I1"/>
    <mergeCell ref="A2:I2"/>
    <mergeCell ref="A3:C4"/>
    <mergeCell ref="A258:A259"/>
    <mergeCell ref="A260:A261"/>
    <mergeCell ref="A262:A263"/>
    <mergeCell ref="A264:A265"/>
    <mergeCell ref="B248:B249"/>
    <mergeCell ref="B250:B251"/>
    <mergeCell ref="B252:B253"/>
    <mergeCell ref="B254:B255"/>
    <mergeCell ref="B256:B257"/>
    <mergeCell ref="B258:B259"/>
    <mergeCell ref="B260:B261"/>
    <mergeCell ref="B262:B263"/>
    <mergeCell ref="B264:B265"/>
    <mergeCell ref="A248:A249"/>
    <mergeCell ref="A250:A251"/>
    <mergeCell ref="A252:A253"/>
    <mergeCell ref="A254:A255"/>
    <mergeCell ref="A256:A257"/>
    <mergeCell ref="A240:A241"/>
    <mergeCell ref="A242:A243"/>
    <mergeCell ref="A244:A245"/>
    <mergeCell ref="A246:A247"/>
    <mergeCell ref="B230:B231"/>
    <mergeCell ref="B232:B233"/>
    <mergeCell ref="B234:B235"/>
    <mergeCell ref="B236:B237"/>
    <mergeCell ref="B238:B239"/>
    <mergeCell ref="B240:B241"/>
    <mergeCell ref="B242:B243"/>
    <mergeCell ref="B244:B245"/>
    <mergeCell ref="B246:B247"/>
    <mergeCell ref="A230:A231"/>
    <mergeCell ref="A232:A233"/>
    <mergeCell ref="A234:A235"/>
    <mergeCell ref="A236:A237"/>
    <mergeCell ref="A238:A239"/>
    <mergeCell ref="A222:A223"/>
    <mergeCell ref="A224:A225"/>
    <mergeCell ref="A226:A227"/>
    <mergeCell ref="A228:A229"/>
    <mergeCell ref="B214:B215"/>
    <mergeCell ref="B216:B217"/>
    <mergeCell ref="B218:B219"/>
    <mergeCell ref="B220:B221"/>
    <mergeCell ref="B222:B223"/>
    <mergeCell ref="B224:B225"/>
    <mergeCell ref="B226:B227"/>
    <mergeCell ref="B228:B229"/>
    <mergeCell ref="A214:A215"/>
    <mergeCell ref="A216:A217"/>
    <mergeCell ref="A218:A219"/>
    <mergeCell ref="A220:A221"/>
    <mergeCell ref="B206:B207"/>
    <mergeCell ref="B208:B209"/>
    <mergeCell ref="B210:B211"/>
    <mergeCell ref="B212:B213"/>
    <mergeCell ref="A206:A207"/>
    <mergeCell ref="A208:A209"/>
    <mergeCell ref="A210:A211"/>
    <mergeCell ref="A212:A213"/>
    <mergeCell ref="A202:A203"/>
    <mergeCell ref="A204:A205"/>
    <mergeCell ref="B196:B197"/>
    <mergeCell ref="B198:B199"/>
    <mergeCell ref="B200:B201"/>
    <mergeCell ref="B202:B203"/>
    <mergeCell ref="B204:B205"/>
    <mergeCell ref="A190:A191"/>
    <mergeCell ref="B190:B191"/>
    <mergeCell ref="A192:A193"/>
    <mergeCell ref="A194:A195"/>
    <mergeCell ref="B194:B195"/>
    <mergeCell ref="B192:B193"/>
    <mergeCell ref="A196:A197"/>
    <mergeCell ref="A198:A199"/>
    <mergeCell ref="A200:A201"/>
    <mergeCell ref="A182:A183"/>
    <mergeCell ref="A184:A185"/>
    <mergeCell ref="A186:A187"/>
    <mergeCell ref="B172:B173"/>
    <mergeCell ref="B174:B175"/>
    <mergeCell ref="B176:B177"/>
    <mergeCell ref="B178:B179"/>
    <mergeCell ref="B180:B181"/>
    <mergeCell ref="B182:B183"/>
    <mergeCell ref="B184:B185"/>
    <mergeCell ref="B186:B187"/>
    <mergeCell ref="A172:A173"/>
    <mergeCell ref="A174:A175"/>
    <mergeCell ref="A176:A177"/>
    <mergeCell ref="A178:A179"/>
    <mergeCell ref="A180:A181"/>
    <mergeCell ref="B162:B163"/>
    <mergeCell ref="B164:B165"/>
    <mergeCell ref="B166:B167"/>
    <mergeCell ref="B168:B169"/>
    <mergeCell ref="B170:B171"/>
    <mergeCell ref="A162:A163"/>
    <mergeCell ref="A164:A165"/>
    <mergeCell ref="A166:A167"/>
    <mergeCell ref="A168:A169"/>
    <mergeCell ref="A170:A171"/>
    <mergeCell ref="A156:A157"/>
    <mergeCell ref="A158:A159"/>
    <mergeCell ref="A160:A161"/>
    <mergeCell ref="B156:B157"/>
    <mergeCell ref="B158:B159"/>
    <mergeCell ref="B160:B161"/>
    <mergeCell ref="B148:B149"/>
    <mergeCell ref="A148:A149"/>
    <mergeCell ref="A150:A151"/>
    <mergeCell ref="B150:B151"/>
    <mergeCell ref="B152:B153"/>
    <mergeCell ref="A152:A153"/>
    <mergeCell ref="A142:A143"/>
    <mergeCell ref="B142:B143"/>
    <mergeCell ref="B144:B145"/>
    <mergeCell ref="A144:A145"/>
    <mergeCell ref="A146:A147"/>
    <mergeCell ref="B146:B147"/>
    <mergeCell ref="A140:A141"/>
    <mergeCell ref="B140:B141"/>
    <mergeCell ref="A154:A155"/>
    <mergeCell ref="B154:B155"/>
    <mergeCell ref="B134:B135"/>
    <mergeCell ref="B132:B133"/>
    <mergeCell ref="B130:B131"/>
    <mergeCell ref="B128:B129"/>
    <mergeCell ref="B126:B127"/>
    <mergeCell ref="A136:A137"/>
    <mergeCell ref="A138:A139"/>
    <mergeCell ref="B138:B139"/>
    <mergeCell ref="B136:B137"/>
    <mergeCell ref="A126:A127"/>
    <mergeCell ref="A128:A129"/>
    <mergeCell ref="A130:A131"/>
    <mergeCell ref="A132:A133"/>
    <mergeCell ref="A134:A135"/>
    <mergeCell ref="B116:B117"/>
    <mergeCell ref="B118:B119"/>
    <mergeCell ref="B120:B121"/>
    <mergeCell ref="B122:B123"/>
    <mergeCell ref="B124:B125"/>
    <mergeCell ref="A116:A117"/>
    <mergeCell ref="A118:A119"/>
    <mergeCell ref="A120:A121"/>
    <mergeCell ref="A122:A123"/>
    <mergeCell ref="A124:A125"/>
    <mergeCell ref="B102:B103"/>
    <mergeCell ref="B100:B101"/>
    <mergeCell ref="B98:B99"/>
    <mergeCell ref="A112:A113"/>
    <mergeCell ref="A114:A115"/>
    <mergeCell ref="B112:B113"/>
    <mergeCell ref="B114:B115"/>
    <mergeCell ref="A110:A111"/>
    <mergeCell ref="B110:B111"/>
    <mergeCell ref="B108:B109"/>
    <mergeCell ref="B106:B107"/>
    <mergeCell ref="B104:B105"/>
    <mergeCell ref="A100:A101"/>
    <mergeCell ref="A102:A103"/>
    <mergeCell ref="A104:A105"/>
    <mergeCell ref="A106:A107"/>
    <mergeCell ref="A108:A109"/>
    <mergeCell ref="A94:A95"/>
    <mergeCell ref="B94:B95"/>
    <mergeCell ref="A96:A97"/>
    <mergeCell ref="B96:B97"/>
    <mergeCell ref="A98:A99"/>
    <mergeCell ref="A88:A89"/>
    <mergeCell ref="B88:B89"/>
    <mergeCell ref="A90:A91"/>
    <mergeCell ref="B90:B91"/>
    <mergeCell ref="A92:A93"/>
    <mergeCell ref="B92:B93"/>
    <mergeCell ref="A82:A83"/>
    <mergeCell ref="B82:B83"/>
    <mergeCell ref="A84:A85"/>
    <mergeCell ref="B84:B85"/>
    <mergeCell ref="A86:A87"/>
    <mergeCell ref="B86:B87"/>
    <mergeCell ref="A76:A77"/>
    <mergeCell ref="B76:B77"/>
    <mergeCell ref="A78:A79"/>
    <mergeCell ref="B78:B79"/>
    <mergeCell ref="A80:A81"/>
    <mergeCell ref="B80:B81"/>
    <mergeCell ref="A72:A73"/>
    <mergeCell ref="B72:B73"/>
    <mergeCell ref="A74:A75"/>
    <mergeCell ref="B74:B75"/>
    <mergeCell ref="A70:A71"/>
    <mergeCell ref="B70:B71"/>
    <mergeCell ref="A64:A65"/>
    <mergeCell ref="A66:A67"/>
    <mergeCell ref="A68:A69"/>
    <mergeCell ref="B68:B69"/>
    <mergeCell ref="B66:B67"/>
    <mergeCell ref="B64:B65"/>
    <mergeCell ref="A58:A59"/>
    <mergeCell ref="A60:A61"/>
    <mergeCell ref="A62:A63"/>
    <mergeCell ref="B62:B63"/>
    <mergeCell ref="B60:B61"/>
    <mergeCell ref="B58:B59"/>
    <mergeCell ref="A52:A53"/>
    <mergeCell ref="B52:B53"/>
    <mergeCell ref="B54:B55"/>
    <mergeCell ref="A54:A55"/>
    <mergeCell ref="A56:A57"/>
    <mergeCell ref="B56:B57"/>
    <mergeCell ref="A46:A47"/>
    <mergeCell ref="B46:B47"/>
    <mergeCell ref="A48:A49"/>
    <mergeCell ref="B48:B49"/>
    <mergeCell ref="A50:A51"/>
    <mergeCell ref="B50:B51"/>
    <mergeCell ref="A40:A41"/>
    <mergeCell ref="B40:B41"/>
    <mergeCell ref="A42:A43"/>
    <mergeCell ref="B42:B43"/>
    <mergeCell ref="A44:A45"/>
    <mergeCell ref="B44:B45"/>
    <mergeCell ref="B18:B19"/>
    <mergeCell ref="A20:A21"/>
    <mergeCell ref="B20:B21"/>
    <mergeCell ref="A34:A35"/>
    <mergeCell ref="B34:B35"/>
    <mergeCell ref="A36:A37"/>
    <mergeCell ref="B36:B37"/>
    <mergeCell ref="A38:A39"/>
    <mergeCell ref="B38:B39"/>
    <mergeCell ref="A28:A29"/>
    <mergeCell ref="B28:B29"/>
    <mergeCell ref="A30:A31"/>
    <mergeCell ref="B30:B31"/>
    <mergeCell ref="A32:A33"/>
    <mergeCell ref="B32:B33"/>
    <mergeCell ref="D3:H3"/>
    <mergeCell ref="B271:B272"/>
    <mergeCell ref="A271:A272"/>
    <mergeCell ref="A283:I283"/>
    <mergeCell ref="A284:I284"/>
    <mergeCell ref="A285:I285"/>
    <mergeCell ref="A286:I286"/>
    <mergeCell ref="B188:B189"/>
    <mergeCell ref="A188:A189"/>
    <mergeCell ref="A10:A11"/>
    <mergeCell ref="B10:B11"/>
    <mergeCell ref="A12:A13"/>
    <mergeCell ref="B12:B13"/>
    <mergeCell ref="A14:A15"/>
    <mergeCell ref="B14:B15"/>
    <mergeCell ref="A22:A23"/>
    <mergeCell ref="B22:B23"/>
    <mergeCell ref="A24:A25"/>
    <mergeCell ref="B24:B25"/>
    <mergeCell ref="A26:A27"/>
    <mergeCell ref="B26:B27"/>
    <mergeCell ref="A16:A17"/>
    <mergeCell ref="B16:B17"/>
    <mergeCell ref="A18:A19"/>
  </mergeCells>
  <pageMargins left="0.31496062992125984" right="0.31496062992125984" top="0.78740157480314965" bottom="0.78740157480314965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Orçamento</vt:lpstr>
      <vt:lpstr>COTAÇÃO</vt:lpstr>
      <vt:lpstr>COMPOSIÇÃO</vt:lpstr>
      <vt:lpstr>CRONOGRAMA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Sinapi em Excel</dc:title>
  <dc:subject>Sinapi em Excel</dc:subject>
  <dc:creator>i9orcamentos.com.br</dc:creator>
  <cp:keywords>Sinapi Excel</cp:keywords>
  <dc:description>Sinapi em Excel</dc:description>
  <cp:lastModifiedBy>Eliete</cp:lastModifiedBy>
  <cp:lastPrinted>2024-05-24T19:36:21Z</cp:lastPrinted>
  <dcterms:created xsi:type="dcterms:W3CDTF">2023-10-18T19:39:28Z</dcterms:created>
  <dcterms:modified xsi:type="dcterms:W3CDTF">2024-08-22T12:02:34Z</dcterms:modified>
  <cp:category>Sinapi Excel</cp:category>
</cp:coreProperties>
</file>